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.breidt\Desktop\"/>
    </mc:Choice>
  </mc:AlternateContent>
  <xr:revisionPtr revIDLastSave="0" documentId="13_ncr:1_{2B343089-8421-41F0-9758-68EEFCF6ED81}" xr6:coauthVersionLast="47" xr6:coauthVersionMax="47" xr10:uidLastSave="{00000000-0000-0000-0000-000000000000}"/>
  <bookViews>
    <workbookView xWindow="-120" yWindow="-120" windowWidth="25440" windowHeight="15390" tabRatio="714" xr2:uid="{00000000-000D-0000-FFFF-FFFF00000000}"/>
  </bookViews>
  <sheets>
    <sheet name="Sommaire" sheetId="1" r:id="rId1"/>
    <sheet name="Tableau 1" sheetId="2" r:id="rId2"/>
    <sheet name="Tableau 2" sheetId="3" r:id="rId3"/>
    <sheet name="Tableau 3" sheetId="4" r:id="rId4"/>
    <sheet name="Graphique 1" sheetId="16" r:id="rId5"/>
    <sheet name="Graphique 2" sheetId="5" r:id="rId6"/>
    <sheet name="Graphique 3" sheetId="6" r:id="rId7"/>
    <sheet name="Graphique 4" sheetId="14" r:id="rId8"/>
    <sheet name="Graphique 5" sheetId="15" r:id="rId9"/>
    <sheet name="Tableau et carte" sheetId="18" r:id="rId10"/>
  </sheets>
  <externalReferences>
    <externalReference r:id="rId11"/>
  </externalReferences>
  <definedNames>
    <definedName name="NEW_EPCI202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6" l="1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39" i="16"/>
  <c r="F49" i="14"/>
  <c r="F50" i="14"/>
  <c r="E50" i="14"/>
  <c r="E49" i="14"/>
  <c r="F48" i="14"/>
  <c r="E48" i="14"/>
  <c r="F45" i="14"/>
  <c r="E45" i="14"/>
  <c r="F42" i="14"/>
  <c r="E42" i="14"/>
  <c r="F39" i="14"/>
  <c r="E39" i="14"/>
  <c r="F51" i="14" l="1"/>
  <c r="E51" i="14"/>
  <c r="D36" i="3"/>
  <c r="D31" i="3"/>
  <c r="F29" i="3"/>
  <c r="D38" i="3" l="1"/>
  <c r="D37" i="3"/>
  <c r="D35" i="3"/>
  <c r="D34" i="3"/>
  <c r="D33" i="3"/>
  <c r="D30" i="3"/>
  <c r="D29" i="3"/>
  <c r="D28" i="3"/>
  <c r="C38" i="3"/>
  <c r="C36" i="3"/>
  <c r="C31" i="3"/>
  <c r="C37" i="3"/>
  <c r="C35" i="3"/>
  <c r="C34" i="3"/>
  <c r="C33" i="3"/>
  <c r="C30" i="3"/>
  <c r="C29" i="3"/>
  <c r="C28" i="3"/>
  <c r="E32" i="3"/>
  <c r="E31" i="3"/>
  <c r="E30" i="3"/>
  <c r="E29" i="3"/>
  <c r="E28" i="3"/>
  <c r="F31" i="3"/>
  <c r="F30" i="3" l="1"/>
  <c r="F32" i="3"/>
  <c r="F28" i="3"/>
  <c r="D32" i="3" l="1"/>
  <c r="D27" i="3"/>
  <c r="C32" i="3"/>
  <c r="G38" i="3"/>
  <c r="G37" i="3"/>
  <c r="G36" i="3"/>
  <c r="G35" i="3"/>
  <c r="G34" i="3"/>
  <c r="G33" i="3"/>
  <c r="F27" i="3"/>
  <c r="F39" i="3" s="1"/>
  <c r="E27" i="3"/>
  <c r="C27" i="3"/>
  <c r="G28" i="3"/>
  <c r="G29" i="3"/>
  <c r="G30" i="3"/>
  <c r="G31" i="3"/>
  <c r="D39" i="3" l="1"/>
  <c r="G32" i="3"/>
  <c r="C39" i="3"/>
  <c r="E39" i="3"/>
  <c r="G27" i="3"/>
  <c r="G39" i="3" l="1"/>
</calcChain>
</file>

<file path=xl/sharedStrings.xml><?xml version="1.0" encoding="utf-8"?>
<sst xmlns="http://schemas.openxmlformats.org/spreadsheetml/2006/main" count="255" uniqueCount="112">
  <si>
    <t>Communes</t>
  </si>
  <si>
    <t>EPCI</t>
  </si>
  <si>
    <t>Bloc local</t>
  </si>
  <si>
    <t>Départements</t>
  </si>
  <si>
    <t>Régions</t>
  </si>
  <si>
    <t>Total</t>
  </si>
  <si>
    <t xml:space="preserve">(communes + EPCI) </t>
  </si>
  <si>
    <t>En millions d'euros</t>
  </si>
  <si>
    <t>dont fonctionnement</t>
  </si>
  <si>
    <t>dont investissement</t>
  </si>
  <si>
    <t>En euros par habitant</t>
  </si>
  <si>
    <t>En % du budget</t>
  </si>
  <si>
    <t>en % du total des dépenses culturelles</t>
  </si>
  <si>
    <t>Intercommunalités</t>
  </si>
  <si>
    <t>Ensemble des collectivités</t>
  </si>
  <si>
    <t>Conservation et diffusion des patrimoines</t>
  </si>
  <si>
    <t>Bibliothèques et médiathèques</t>
  </si>
  <si>
    <t>n.d.</t>
  </si>
  <si>
    <t>Musées</t>
  </si>
  <si>
    <t>Archives</t>
  </si>
  <si>
    <t>Entretien du patrimoine culturel</t>
  </si>
  <si>
    <t>Expression artistique et activités culturelles</t>
  </si>
  <si>
    <t>Expression lyrique et chorégraphique</t>
  </si>
  <si>
    <t>Théâtres</t>
  </si>
  <si>
    <t>Cinémas et autres salles de spectacles</t>
  </si>
  <si>
    <t>Arts plastiques et autres activités artistiques</t>
  </si>
  <si>
    <t>Action culturelle</t>
  </si>
  <si>
    <t>Autres</t>
  </si>
  <si>
    <t>n.d. Données non-disponibles (les nomenclatures comptables des départements M52 et régions M71 sont moins détaillées que celles du bloc communal).</t>
  </si>
  <si>
    <t>2020/2019</t>
  </si>
  <si>
    <t>2021/2020</t>
  </si>
  <si>
    <t>2022/2021</t>
  </si>
  <si>
    <t>Champ : communes de 3 500 habitants et plus, établissements publics de coopération intercommunale (EPCI) à fiscalité propre (comportant au moins une commune de 3 500 habitants ou plus), collectivités départementales et régionales (France entière)</t>
  </si>
  <si>
    <t>Millions d'euros</t>
  </si>
  <si>
    <t>Départements*</t>
  </si>
  <si>
    <t>Ensemble</t>
  </si>
  <si>
    <t>en milliards d'euros</t>
  </si>
  <si>
    <t>Epci</t>
  </si>
  <si>
    <t>fonctionnement</t>
  </si>
  <si>
    <t>investissement</t>
  </si>
  <si>
    <t>Fonctionnement</t>
  </si>
  <si>
    <t>par type de collectivité</t>
  </si>
  <si>
    <t>Investissement</t>
  </si>
  <si>
    <t>Communes
3500 hab. et plus</t>
  </si>
  <si>
    <t>EPCI
à fiscalité propre</t>
  </si>
  <si>
    <t>en millions d'euros</t>
  </si>
  <si>
    <t>Communes
+3500 habitants</t>
  </si>
  <si>
    <t>culture</t>
  </si>
  <si>
    <t xml:space="preserve">*Les dépenses de fonctionnement des départements ont été redressées pour les dépenses de personnel des archives et des bibliothèques départementales </t>
  </si>
  <si>
    <t>total</t>
  </si>
  <si>
    <t>Region</t>
  </si>
  <si>
    <t>Guadeloupe</t>
  </si>
  <si>
    <t>Martinique</t>
  </si>
  <si>
    <t>Guyane</t>
  </si>
  <si>
    <t>La Réunion</t>
  </si>
  <si>
    <t>Mayotte</t>
  </si>
  <si>
    <t>Île-de-France</t>
  </si>
  <si>
    <t>Centre-Val de 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</si>
  <si>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</si>
  <si>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</si>
  <si>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</si>
  <si>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</si>
  <si>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</si>
  <si>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</si>
  <si>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 Aquitaine</t>
  </si>
  <si>
    <t>Occitanie</t>
  </si>
  <si>
    <t>Auvergne-Rhône-Alpes</t>
  </si>
  <si>
    <t>Provence-Alpes-Côte d'Azur</t>
  </si>
  <si>
    <t>Corse</t>
  </si>
  <si>
    <r>
      <t xml:space="preserve">Champ : </t>
    </r>
    <r>
      <rPr>
        <sz val="8"/>
        <color rgb="FF000000"/>
        <rFont val="Arial"/>
        <family val="2"/>
      </rPr>
      <t>communes de 3 500 habitants et plus, établissements publics de coopération intercommunale (EPCI) à fiscalité propre (comportant au moins une commune de 3 500 habitants ou plus), collectivités départementales et régionales, France métropolitaine et Dom.</t>
    </r>
  </si>
  <si>
    <t>Tableau 1 : Dépenses culturelles consolidées des collectivités territoriales en 2023</t>
  </si>
  <si>
    <t>Tableau 2 : Répartition sectorielle des dépenses culturelles brutes des collectivités territoriales en 2023 (en %)</t>
  </si>
  <si>
    <t>2023/2022</t>
  </si>
  <si>
    <t>Evolution 2022-2023</t>
  </si>
  <si>
    <t>Graphique 2 : Dépenses culturelles consolidées des collectivités territoriales en 2023 (en millards d'euros et en %)</t>
  </si>
  <si>
    <t>Graphique 3 : Dépenses culturelles consolidées* des collectivités territoriales en fonctionnement, en investissement et totales en 2023 (en millions d'euros)</t>
  </si>
  <si>
    <t>Source : Direction générale des finances publiques ; traitements DEPS, ministère de la Culture, 2025</t>
  </si>
  <si>
    <t>Source : Direction générale des finances publiques, comptes de gestion des collectivités locales ; traitements DEPS, ministère de la Culture, 2025</t>
  </si>
  <si>
    <t>Tableau 3 : Taux d’évolution annuel des dépenses culturelles consolidées totales et de fonctionnement des collectivités territoriales de 2019 à 2023 (en euros constants 2023)</t>
  </si>
  <si>
    <t>2023/2019</t>
  </si>
  <si>
    <t>Tableau 3 : Taux d’évolution annuel des dépenses culturelles consolidées totales et de fonctionnement des collectivités territoriales de 2019 à 2023</t>
  </si>
  <si>
    <t>Graphique 1 :  Dépenses culturelles consolidées des collectivités territoriales de 2019 à 2023 (en millions d'euros constants 2023)</t>
  </si>
  <si>
    <t>Graphique 2 : Dépenses culturelles consolidées des collectivités territoriales en 2023</t>
  </si>
  <si>
    <t>Graphique 3 : Dépenses culturelles consolidées des collectivités territoriales en fonctionnement, en investissement et totales en 2023 (en M€)</t>
  </si>
  <si>
    <t>Graphique 4 : Évolution des dépenses culturelles consolidées des collectivités territoriales en fonctionnement, en investissement et totales, de 2022 à 2023 (en %)</t>
  </si>
  <si>
    <t>Carte : Évolution des dépenses culturelles de fonctionnement et effectifs des blocs locaux, par région, entre 2022 et 2023</t>
  </si>
  <si>
    <t>Nombre de blocs locaux*</t>
  </si>
  <si>
    <t>Taux d'évolution</t>
  </si>
  <si>
    <t>positif</t>
  </si>
  <si>
    <t>négatif</t>
  </si>
  <si>
    <t>* Bloc local : communes de plus de 3 500 habitants et intercommunalités comptant au moins une commune de 3 500 habitants ou plus</t>
  </si>
  <si>
    <t>Dépenses de fonctionnement
des blocs locaux (en %)</t>
  </si>
  <si>
    <t>Taux d'évolution 2022-2023 des dépenses culturelles de fonctionnement des blocs locaux (en %)</t>
  </si>
  <si>
    <t xml:space="preserve">Lecture : 35 % des dépenses culturelles des communes sont consacrées à la conservation et à la diffusion des patrimoines, 26 % à l’action culturelle </t>
  </si>
  <si>
    <t xml:space="preserve">*Les dépenses de fonctionnement consolidées des départements ont été redressées pour les dépenses de personnel des archives et des bibliothèques départementales </t>
  </si>
  <si>
    <t>2022-2023</t>
  </si>
  <si>
    <t>Dépenses totales et culturelles</t>
  </si>
  <si>
    <t>stable**</t>
  </si>
  <si>
    <t>Graphique 5 : Évolution comparée des dépenses culturelles totales consolidées et des budgets totaux des collectivités territorilales de 2022 à 2023</t>
  </si>
  <si>
    <t>Sommaire</t>
  </si>
  <si>
    <t>Graphique 1 : Dépenses culturelles consolidées des collectivités territoriales de 2019 à 2023 (en millions d'euros constants 2023)</t>
  </si>
  <si>
    <r>
      <rPr>
        <u/>
        <sz val="8"/>
        <color rgb="FF000000"/>
        <rFont val="Arial"/>
        <family val="2"/>
      </rPr>
      <t>Champ</t>
    </r>
    <r>
      <rPr>
        <sz val="8"/>
        <color rgb="FF000000"/>
        <rFont val="Arial"/>
        <family val="2"/>
      </rPr>
      <t xml:space="preserve"> : communes de 3 500 habitants et plus ; établissements publics de coopération intercommunale (EPCI) à fiscalité propre :
intercommunalités comportant au moins une commune de 3 500 habitants ou plus (France entière)</t>
    </r>
  </si>
  <si>
    <r>
      <rPr>
        <u/>
        <sz val="8"/>
        <color rgb="FF000000"/>
        <rFont val="Arial"/>
        <family val="2"/>
      </rPr>
      <t>Source</t>
    </r>
    <r>
      <rPr>
        <sz val="8"/>
        <color rgb="FF000000"/>
        <rFont val="Arial"/>
        <family val="2"/>
      </rPr>
      <t xml:space="preserve"> : Direction générale des finances publiques, comptes de gestion des collectivités locales ; traitements DEPS, ministère de la Culture, 2025</t>
    </r>
  </si>
  <si>
    <t xml:space="preserve">Carte : taux d’évolution annuel des dépenses culturelles consolidées de fonctionnement des blocs locaux* par région, entre 2022 et 2023 (en euros constants 2023) et effectifs des blocs locaux selon les taux d'évolution (positif, négatif ou stable) par région 
</t>
  </si>
  <si>
    <t>** Sont considérées comme "stables", les évolutions strictement comprises entre -1% et +1%</t>
  </si>
  <si>
    <t>Dépenses culturelles consolidées, fonctionnement, investissement et total</t>
  </si>
  <si>
    <t>Millions d'euros constants 2023</t>
  </si>
  <si>
    <t>par type de collectivité territoriales (en millions d'euros constants 2023 et évolution en %)</t>
  </si>
  <si>
    <r>
      <t xml:space="preserve">Dépenses culturelles de fonctionnement, d'investissement et totales des collecitvités territoriales, consolidées par année, en millions d'euros constants </t>
    </r>
    <r>
      <rPr>
        <b/>
        <sz val="8"/>
        <rFont val="Arial"/>
        <family val="2"/>
      </rPr>
      <t>2023</t>
    </r>
    <r>
      <rPr>
        <b/>
        <sz val="8"/>
        <color theme="1"/>
        <rFont val="Arial"/>
        <family val="2"/>
      </rPr>
      <t xml:space="preserve"> et leur taux d'évolution annuelle</t>
    </r>
  </si>
  <si>
    <t>Bloc communal</t>
  </si>
  <si>
    <t>Bloc communal**</t>
  </si>
  <si>
    <t>** Bloc communal : communes de plus de 3 500 habitants et groupements de communes actifs en matière culturelle comptant au moins une commune de plus de 3500 habitants.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</si>
</sst>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0.000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8"/>
      <color rgb="FFFF0000"/>
      <name val="Arial"/>
      <family val="2"/>
    </font>
    <font>
      <sz val="11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b/>
      <sz val="8"/>
      <color rgb="FF595959"/>
      <name val="Arial"/>
      <family val="2"/>
    </font>
    <font>
      <sz val="8"/>
      <color theme="6" tint="-0.499984740745262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strike/>
      <sz val="8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u/>
      <sz val="8"/>
      <color rgb="FF000000"/>
      <name val="Arial"/>
      <family val="2"/>
    </font>
    <font>
      <b/>
      <sz val="8"/>
      <color rgb="FF00B050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theme="0" tint="-0.1499679555650502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0" fontId="19" fillId="0" borderId="0"/>
  </cellStyleXfs>
  <cellXfs count="365">
    <xf numFmtId="0" fontId="0" fillId="0" borderId="0" xfId="0"/>
    <xf numFmtId="0" fontId="7" fillId="0" borderId="0" xfId="0" applyFont="1"/>
    <xf numFmtId="0" fontId="10" fillId="0" borderId="0" xfId="0" applyFont="1"/>
    <xf numFmtId="1" fontId="10" fillId="0" borderId="0" xfId="0" applyNumberFormat="1" applyFont="1" applyFill="1"/>
    <xf numFmtId="3" fontId="10" fillId="0" borderId="0" xfId="0" applyNumberFormat="1" applyFont="1"/>
    <xf numFmtId="9" fontId="10" fillId="0" borderId="0" xfId="4" applyFont="1"/>
    <xf numFmtId="166" fontId="10" fillId="0" borderId="0" xfId="4" applyNumberFormat="1" applyFont="1"/>
    <xf numFmtId="0" fontId="10" fillId="0" borderId="0" xfId="0" applyFont="1" applyAlignment="1">
      <alignment horizontal="right"/>
    </xf>
    <xf numFmtId="0" fontId="20" fillId="2" borderId="0" xfId="0" applyFont="1" applyFill="1"/>
    <xf numFmtId="0" fontId="7" fillId="0" borderId="22" xfId="0" applyFont="1" applyBorder="1" applyAlignment="1">
      <alignment horizontal="center"/>
    </xf>
    <xf numFmtId="0" fontId="13" fillId="0" borderId="0" xfId="0" applyFont="1"/>
    <xf numFmtId="166" fontId="13" fillId="0" borderId="0" xfId="0" applyNumberFormat="1" applyFont="1"/>
    <xf numFmtId="166" fontId="22" fillId="0" borderId="0" xfId="0" applyNumberFormat="1" applyFont="1"/>
    <xf numFmtId="166" fontId="22" fillId="0" borderId="0" xfId="4" applyNumberFormat="1" applyFont="1"/>
    <xf numFmtId="166" fontId="13" fillId="0" borderId="0" xfId="4" applyNumberFormat="1" applyFont="1"/>
    <xf numFmtId="0" fontId="20" fillId="0" borderId="0" xfId="0" applyFont="1" applyFill="1" applyBorder="1"/>
    <xf numFmtId="9" fontId="20" fillId="0" borderId="0" xfId="4" applyFont="1" applyFill="1" applyBorder="1"/>
    <xf numFmtId="9" fontId="25" fillId="0" borderId="0" xfId="4" applyFont="1" applyFill="1" applyBorder="1"/>
    <xf numFmtId="9" fontId="23" fillId="0" borderId="0" xfId="4" applyFont="1" applyFill="1" applyBorder="1"/>
    <xf numFmtId="0" fontId="24" fillId="0" borderId="0" xfId="0" applyFont="1" applyFill="1" applyBorder="1"/>
    <xf numFmtId="0" fontId="7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23" fillId="0" borderId="0" xfId="0" applyFont="1" applyFill="1" applyAlignment="1"/>
    <xf numFmtId="0" fontId="10" fillId="0" borderId="30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3" fontId="10" fillId="0" borderId="34" xfId="0" applyNumberFormat="1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3" fontId="10" fillId="0" borderId="36" xfId="0" applyNumberFormat="1" applyFont="1" applyFill="1" applyBorder="1" applyAlignment="1">
      <alignment horizontal="left"/>
    </xf>
    <xf numFmtId="3" fontId="10" fillId="0" borderId="37" xfId="0" applyNumberFormat="1" applyFont="1" applyFill="1" applyBorder="1" applyAlignment="1">
      <alignment horizontal="left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/>
    <xf numFmtId="3" fontId="10" fillId="0" borderId="0" xfId="0" applyNumberFormat="1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/>
    <xf numFmtId="0" fontId="13" fillId="0" borderId="0" xfId="0" applyFont="1" applyFill="1"/>
    <xf numFmtId="165" fontId="7" fillId="0" borderId="0" xfId="0" applyNumberFormat="1" applyFont="1" applyFill="1"/>
    <xf numFmtId="1" fontId="10" fillId="0" borderId="0" xfId="2" applyNumberFormat="1" applyFont="1" applyFill="1"/>
    <xf numFmtId="0" fontId="15" fillId="0" borderId="0" xfId="0" applyFont="1" applyFill="1"/>
    <xf numFmtId="0" fontId="7" fillId="0" borderId="0" xfId="0" applyFont="1" applyFill="1" applyAlignment="1">
      <alignment wrapText="1"/>
    </xf>
    <xf numFmtId="0" fontId="9" fillId="0" borderId="0" xfId="0" applyFont="1" applyFill="1"/>
    <xf numFmtId="0" fontId="10" fillId="0" borderId="2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vertical="center" wrapText="1"/>
    </xf>
    <xf numFmtId="9" fontId="10" fillId="0" borderId="3" xfId="4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vertical="center" wrapText="1"/>
    </xf>
    <xf numFmtId="9" fontId="10" fillId="0" borderId="1" xfId="4" applyFont="1" applyFill="1" applyBorder="1" applyAlignment="1">
      <alignment vertical="center" wrapText="1"/>
    </xf>
    <xf numFmtId="164" fontId="9" fillId="0" borderId="0" xfId="2" applyNumberFormat="1" applyFont="1" applyFill="1"/>
    <xf numFmtId="0" fontId="11" fillId="0" borderId="0" xfId="0" applyFont="1" applyFill="1"/>
    <xf numFmtId="0" fontId="8" fillId="0" borderId="0" xfId="0" applyFont="1" applyFill="1"/>
    <xf numFmtId="3" fontId="10" fillId="0" borderId="0" xfId="0" applyNumberFormat="1" applyFont="1" applyFill="1" applyAlignment="1">
      <alignment horizontal="right"/>
    </xf>
    <xf numFmtId="9" fontId="10" fillId="0" borderId="0" xfId="4" applyFont="1" applyFill="1"/>
    <xf numFmtId="3" fontId="7" fillId="0" borderId="0" xfId="0" applyNumberFormat="1" applyFont="1" applyFill="1"/>
    <xf numFmtId="0" fontId="15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/>
    <xf numFmtId="1" fontId="10" fillId="0" borderId="0" xfId="0" applyNumberFormat="1" applyFont="1" applyFill="1" applyBorder="1" applyAlignment="1">
      <alignment horizontal="right" vertical="center"/>
    </xf>
    <xf numFmtId="164" fontId="10" fillId="0" borderId="0" xfId="2" applyNumberFormat="1" applyFont="1" applyFill="1"/>
    <xf numFmtId="1" fontId="7" fillId="0" borderId="0" xfId="0" applyNumberFormat="1" applyFont="1" applyFill="1" applyBorder="1"/>
    <xf numFmtId="164" fontId="10" fillId="0" borderId="0" xfId="0" applyNumberFormat="1" applyFont="1" applyFill="1"/>
    <xf numFmtId="1" fontId="13" fillId="0" borderId="0" xfId="0" applyNumberFormat="1" applyFont="1" applyFill="1" applyBorder="1" applyAlignment="1">
      <alignment horizontal="right" vertical="center"/>
    </xf>
    <xf numFmtId="0" fontId="13" fillId="0" borderId="8" xfId="0" applyFont="1" applyFill="1" applyBorder="1"/>
    <xf numFmtId="0" fontId="13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wrapText="1"/>
    </xf>
    <xf numFmtId="0" fontId="13" fillId="0" borderId="9" xfId="0" applyFont="1" applyFill="1" applyBorder="1" applyAlignment="1">
      <alignment horizontal="left" vertical="center" wrapText="1"/>
    </xf>
    <xf numFmtId="3" fontId="7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0" fontId="2" fillId="0" borderId="9" xfId="0" applyFont="1" applyFill="1" applyBorder="1" applyAlignment="1">
      <alignment horizontal="left" vertical="center" wrapText="1"/>
    </xf>
    <xf numFmtId="3" fontId="10" fillId="0" borderId="9" xfId="0" applyNumberFormat="1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/>
    </xf>
    <xf numFmtId="3" fontId="8" fillId="0" borderId="0" xfId="0" applyNumberFormat="1" applyFont="1" applyFill="1"/>
    <xf numFmtId="0" fontId="10" fillId="0" borderId="0" xfId="0" applyFont="1" applyFill="1" applyAlignment="1">
      <alignment vertical="center" wrapText="1"/>
    </xf>
    <xf numFmtId="0" fontId="2" fillId="0" borderId="29" xfId="0" applyFont="1" applyFill="1" applyBorder="1" applyAlignment="1">
      <alignment horizontal="left" vertical="center" wrapText="1"/>
    </xf>
    <xf numFmtId="3" fontId="10" fillId="0" borderId="29" xfId="0" applyNumberFormat="1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horizontal="right" vertical="center"/>
    </xf>
    <xf numFmtId="3" fontId="11" fillId="0" borderId="29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vertical="center"/>
    </xf>
    <xf numFmtId="1" fontId="8" fillId="0" borderId="0" xfId="0" applyNumberFormat="1" applyFont="1" applyFill="1"/>
    <xf numFmtId="0" fontId="4" fillId="0" borderId="9" xfId="0" applyFont="1" applyFill="1" applyBorder="1" applyAlignment="1">
      <alignment horizontal="left" vertical="center" wrapText="1"/>
    </xf>
    <xf numFmtId="3" fontId="7" fillId="0" borderId="0" xfId="0" applyNumberFormat="1" applyFont="1" applyFill="1" applyAlignment="1">
      <alignment vertical="center"/>
    </xf>
    <xf numFmtId="3" fontId="6" fillId="0" borderId="9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right" vertical="center"/>
    </xf>
    <xf numFmtId="1" fontId="10" fillId="0" borderId="24" xfId="0" applyNumberFormat="1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1" fontId="7" fillId="0" borderId="19" xfId="0" applyNumberFormat="1" applyFont="1" applyFill="1" applyBorder="1" applyAlignment="1">
      <alignment horizontal="right" vertical="center"/>
    </xf>
    <xf numFmtId="1" fontId="7" fillId="0" borderId="15" xfId="0" applyNumberFormat="1" applyFont="1" applyFill="1" applyBorder="1" applyAlignment="1">
      <alignment horizontal="right" vertical="center"/>
    </xf>
    <xf numFmtId="1" fontId="7" fillId="0" borderId="20" xfId="0" applyNumberFormat="1" applyFont="1" applyFill="1" applyBorder="1" applyAlignment="1">
      <alignment horizontal="right" vertical="center"/>
    </xf>
    <xf numFmtId="1" fontId="7" fillId="0" borderId="19" xfId="0" applyNumberFormat="1" applyFont="1" applyFill="1" applyBorder="1"/>
    <xf numFmtId="1" fontId="10" fillId="0" borderId="15" xfId="0" applyNumberFormat="1" applyFont="1" applyFill="1" applyBorder="1" applyAlignment="1">
      <alignment horizontal="right" vertical="center"/>
    </xf>
    <xf numFmtId="1" fontId="10" fillId="0" borderId="20" xfId="0" applyNumberFormat="1" applyFont="1" applyFill="1" applyBorder="1" applyAlignment="1">
      <alignment horizontal="right" vertical="center"/>
    </xf>
    <xf numFmtId="1" fontId="13" fillId="0" borderId="14" xfId="0" applyNumberFormat="1" applyFont="1" applyFill="1" applyBorder="1" applyAlignment="1">
      <alignment horizontal="right" vertical="center"/>
    </xf>
    <xf numFmtId="1" fontId="13" fillId="0" borderId="38" xfId="0" applyNumberFormat="1" applyFont="1" applyFill="1" applyBorder="1" applyAlignment="1">
      <alignment horizontal="right" vertical="center"/>
    </xf>
    <xf numFmtId="1" fontId="13" fillId="0" borderId="21" xfId="0" applyNumberFormat="1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right" vertical="center"/>
    </xf>
    <xf numFmtId="1" fontId="7" fillId="0" borderId="27" xfId="0" applyNumberFormat="1" applyFont="1" applyFill="1" applyBorder="1" applyAlignment="1">
      <alignment horizontal="right" vertical="center"/>
    </xf>
    <xf numFmtId="1" fontId="13" fillId="0" borderId="16" xfId="0" applyNumberFormat="1" applyFont="1" applyFill="1" applyBorder="1" applyAlignment="1">
      <alignment horizontal="right" vertical="center"/>
    </xf>
    <xf numFmtId="1" fontId="13" fillId="0" borderId="23" xfId="0" applyNumberFormat="1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right" vertical="center"/>
    </xf>
    <xf numFmtId="1" fontId="7" fillId="0" borderId="25" xfId="0" applyNumberFormat="1" applyFont="1" applyFill="1" applyBorder="1" applyAlignment="1">
      <alignment horizontal="right" vertical="center"/>
    </xf>
    <xf numFmtId="1" fontId="10" fillId="0" borderId="17" xfId="0" applyNumberFormat="1" applyFont="1" applyFill="1" applyBorder="1" applyAlignment="1">
      <alignment horizontal="right" vertical="center"/>
    </xf>
    <xf numFmtId="1" fontId="10" fillId="0" borderId="18" xfId="0" applyNumberFormat="1" applyFont="1" applyFill="1" applyBorder="1" applyAlignment="1">
      <alignment horizontal="right" vertical="center"/>
    </xf>
    <xf numFmtId="1" fontId="10" fillId="0" borderId="22" xfId="0" applyNumberFormat="1" applyFont="1" applyFill="1" applyBorder="1" applyAlignment="1">
      <alignment horizontal="right" vertical="center"/>
    </xf>
    <xf numFmtId="1" fontId="10" fillId="0" borderId="26" xfId="0" applyNumberFormat="1" applyFont="1" applyFill="1" applyBorder="1" applyAlignment="1">
      <alignment horizontal="right" vertical="center"/>
    </xf>
    <xf numFmtId="1" fontId="7" fillId="0" borderId="16" xfId="0" applyNumberFormat="1" applyFont="1" applyFill="1" applyBorder="1" applyAlignment="1">
      <alignment horizontal="right" vertical="center"/>
    </xf>
    <xf numFmtId="1" fontId="7" fillId="0" borderId="25" xfId="0" applyNumberFormat="1" applyFont="1" applyFill="1" applyBorder="1"/>
    <xf numFmtId="0" fontId="10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1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/>
    </xf>
    <xf numFmtId="3" fontId="1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/>
    </xf>
    <xf numFmtId="1" fontId="6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3" fontId="2" fillId="0" borderId="17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3" fontId="2" fillId="0" borderId="18" xfId="0" applyNumberFormat="1" applyFont="1" applyFill="1" applyBorder="1" applyAlignment="1">
      <alignment horizontal="center"/>
    </xf>
    <xf numFmtId="166" fontId="6" fillId="0" borderId="19" xfId="0" applyNumberFormat="1" applyFont="1" applyFill="1" applyBorder="1" applyAlignment="1">
      <alignment horizontal="center"/>
    </xf>
    <xf numFmtId="9" fontId="6" fillId="0" borderId="19" xfId="0" applyNumberFormat="1" applyFont="1" applyFill="1" applyBorder="1" applyAlignment="1">
      <alignment horizontal="center"/>
    </xf>
    <xf numFmtId="9" fontId="10" fillId="0" borderId="0" xfId="0" applyNumberFormat="1" applyFont="1" applyFill="1"/>
    <xf numFmtId="166" fontId="11" fillId="0" borderId="15" xfId="0" applyNumberFormat="1" applyFont="1" applyFill="1" applyBorder="1" applyAlignment="1">
      <alignment horizontal="center"/>
    </xf>
    <xf numFmtId="9" fontId="11" fillId="0" borderId="15" xfId="0" applyNumberFormat="1" applyFont="1" applyFill="1" applyBorder="1" applyAlignment="1">
      <alignment horizontal="center"/>
    </xf>
    <xf numFmtId="166" fontId="11" fillId="0" borderId="20" xfId="0" applyNumberFormat="1" applyFont="1" applyFill="1" applyBorder="1" applyAlignment="1">
      <alignment horizontal="center"/>
    </xf>
    <xf numFmtId="9" fontId="11" fillId="0" borderId="20" xfId="0" applyNumberFormat="1" applyFont="1" applyFill="1" applyBorder="1" applyAlignment="1">
      <alignment horizontal="center"/>
    </xf>
    <xf numFmtId="0" fontId="18" fillId="0" borderId="0" xfId="0" applyFont="1" applyFill="1"/>
    <xf numFmtId="0" fontId="8" fillId="0" borderId="0" xfId="6" applyFont="1" applyFill="1" applyBorder="1" applyAlignment="1">
      <alignment horizontal="center" wrapText="1"/>
    </xf>
    <xf numFmtId="0" fontId="10" fillId="0" borderId="0" xfId="0" applyFont="1" applyBorder="1"/>
    <xf numFmtId="0" fontId="7" fillId="0" borderId="0" xfId="0" applyFont="1" applyBorder="1"/>
    <xf numFmtId="0" fontId="26" fillId="0" borderId="0" xfId="0" applyFont="1" applyBorder="1" applyAlignment="1">
      <alignment horizontal="right"/>
    </xf>
    <xf numFmtId="3" fontId="15" fillId="0" borderId="0" xfId="0" applyNumberFormat="1" applyFont="1" applyBorder="1"/>
    <xf numFmtId="3" fontId="7" fillId="0" borderId="0" xfId="0" applyNumberFormat="1" applyFont="1" applyBorder="1"/>
    <xf numFmtId="9" fontId="26" fillId="0" borderId="0" xfId="4" applyFont="1" applyBorder="1"/>
    <xf numFmtId="3" fontId="10" fillId="0" borderId="0" xfId="0" applyNumberFormat="1" applyFont="1" applyBorder="1"/>
    <xf numFmtId="0" fontId="26" fillId="0" borderId="0" xfId="0" applyFont="1" applyBorder="1"/>
    <xf numFmtId="0" fontId="8" fillId="0" borderId="0" xfId="0" applyFont="1" applyFill="1" applyBorder="1"/>
    <xf numFmtId="1" fontId="7" fillId="0" borderId="38" xfId="0" applyNumberFormat="1" applyFont="1" applyFill="1" applyBorder="1" applyAlignment="1">
      <alignment horizontal="right" vertical="center"/>
    </xf>
    <xf numFmtId="1" fontId="7" fillId="0" borderId="14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0" fontId="27" fillId="0" borderId="0" xfId="0" applyFont="1" applyFill="1"/>
    <xf numFmtId="0" fontId="28" fillId="0" borderId="0" xfId="0" applyFont="1" applyFill="1"/>
    <xf numFmtId="0" fontId="7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10" fillId="0" borderId="0" xfId="0" applyFont="1"/>
    <xf numFmtId="0" fontId="10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8" fillId="0" borderId="0" xfId="0" applyFont="1" applyFill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/>
    <xf numFmtId="164" fontId="20" fillId="0" borderId="0" xfId="2" applyNumberFormat="1" applyFont="1" applyFill="1"/>
    <xf numFmtId="0" fontId="20" fillId="0" borderId="0" xfId="0" applyFont="1" applyFill="1" applyAlignment="1">
      <alignment wrapText="1"/>
    </xf>
    <xf numFmtId="0" fontId="10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10" fillId="2" borderId="24" xfId="0" applyFont="1" applyFill="1" applyBorder="1"/>
    <xf numFmtId="0" fontId="10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2" borderId="15" xfId="0" applyFont="1" applyFill="1" applyBorder="1"/>
    <xf numFmtId="165" fontId="13" fillId="2" borderId="28" xfId="0" applyNumberFormat="1" applyFont="1" applyFill="1" applyBorder="1" applyAlignment="1">
      <alignment horizontal="center" vertical="center"/>
    </xf>
    <xf numFmtId="0" fontId="8" fillId="2" borderId="17" xfId="0" applyFont="1" applyFill="1" applyBorder="1"/>
    <xf numFmtId="0" fontId="8" fillId="2" borderId="0" xfId="0" applyFont="1" applyFill="1"/>
    <xf numFmtId="0" fontId="8" fillId="2" borderId="24" xfId="0" applyFont="1" applyFill="1" applyBorder="1"/>
    <xf numFmtId="0" fontId="7" fillId="2" borderId="0" xfId="0" applyFont="1" applyFill="1"/>
    <xf numFmtId="165" fontId="8" fillId="2" borderId="28" xfId="0" applyNumberFormat="1" applyFont="1" applyFill="1" applyBorder="1" applyAlignment="1">
      <alignment horizontal="center" vertical="center"/>
    </xf>
    <xf numFmtId="0" fontId="8" fillId="0" borderId="15" xfId="0" applyFont="1" applyFill="1" applyBorder="1"/>
    <xf numFmtId="165" fontId="8" fillId="0" borderId="28" xfId="0" applyNumberFormat="1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24" xfId="0" applyFont="1" applyFill="1" applyBorder="1"/>
    <xf numFmtId="165" fontId="13" fillId="0" borderId="2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0" fontId="7" fillId="2" borderId="21" xfId="0" applyFont="1" applyFill="1" applyBorder="1"/>
    <xf numFmtId="0" fontId="7" fillId="2" borderId="27" xfId="0" applyFont="1" applyFill="1" applyBorder="1"/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6" fontId="7" fillId="2" borderId="0" xfId="4" applyNumberFormat="1" applyFont="1" applyFill="1"/>
    <xf numFmtId="0" fontId="10" fillId="2" borderId="0" xfId="0" applyFont="1" applyFill="1" applyAlignment="1">
      <alignment horizontal="right"/>
    </xf>
    <xf numFmtId="9" fontId="10" fillId="0" borderId="0" xfId="4" applyFont="1" applyFill="1" applyBorder="1"/>
    <xf numFmtId="9" fontId="15" fillId="0" borderId="0" xfId="4" applyFont="1" applyFill="1" applyBorder="1"/>
    <xf numFmtId="9" fontId="31" fillId="0" borderId="0" xfId="4" applyFont="1" applyFill="1" applyBorder="1"/>
    <xf numFmtId="9" fontId="7" fillId="0" borderId="0" xfId="4" applyFont="1" applyFill="1" applyBorder="1"/>
    <xf numFmtId="9" fontId="14" fillId="0" borderId="0" xfId="4" applyFont="1" applyFill="1" applyBorder="1"/>
    <xf numFmtId="0" fontId="10" fillId="2" borderId="0" xfId="0" applyFont="1" applyFill="1" applyAlignment="1"/>
    <xf numFmtId="0" fontId="13" fillId="0" borderId="8" xfId="0" applyFont="1" applyFill="1" applyBorder="1" applyAlignment="1">
      <alignment horizontal="left"/>
    </xf>
    <xf numFmtId="0" fontId="14" fillId="0" borderId="0" xfId="0" quotePrefix="1" applyFont="1"/>
    <xf numFmtId="0" fontId="10" fillId="0" borderId="0" xfId="0" applyFont="1" applyBorder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0" fontId="3" fillId="0" borderId="0" xfId="0" applyFont="1" applyBorder="1"/>
    <xf numFmtId="9" fontId="10" fillId="0" borderId="0" xfId="4" applyFont="1" applyBorder="1"/>
    <xf numFmtId="0" fontId="7" fillId="0" borderId="0" xfId="0" applyFont="1" applyBorder="1" applyAlignment="1">
      <alignment horizontal="center"/>
    </xf>
    <xf numFmtId="9" fontId="7" fillId="0" borderId="0" xfId="4" applyFont="1" applyBorder="1"/>
    <xf numFmtId="0" fontId="21" fillId="0" borderId="0" xfId="0" applyFont="1" applyAlignment="1">
      <alignment horizontal="center" vertical="center" readingOrder="1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0" fillId="0" borderId="0" xfId="0" applyNumberFormat="1" applyFont="1"/>
    <xf numFmtId="0" fontId="15" fillId="0" borderId="0" xfId="0" applyFont="1" applyFill="1" applyBorder="1"/>
    <xf numFmtId="0" fontId="10" fillId="0" borderId="24" xfId="0" applyFont="1" applyFill="1" applyBorder="1"/>
    <xf numFmtId="0" fontId="10" fillId="0" borderId="26" xfId="0" applyFont="1" applyFill="1" applyBorder="1"/>
    <xf numFmtId="0" fontId="10" fillId="0" borderId="22" xfId="0" applyFont="1" applyFill="1" applyBorder="1"/>
    <xf numFmtId="0" fontId="10" fillId="0" borderId="22" xfId="0" applyFont="1" applyFill="1" applyBorder="1" applyAlignment="1">
      <alignment horizontal="right"/>
    </xf>
    <xf numFmtId="3" fontId="10" fillId="0" borderId="24" xfId="0" applyNumberFormat="1" applyFont="1" applyFill="1" applyBorder="1"/>
    <xf numFmtId="9" fontId="10" fillId="0" borderId="25" xfId="4" applyFont="1" applyFill="1" applyBorder="1"/>
    <xf numFmtId="9" fontId="10" fillId="0" borderId="24" xfId="4" applyFont="1" applyFill="1" applyBorder="1"/>
    <xf numFmtId="9" fontId="10" fillId="0" borderId="22" xfId="4" applyFont="1" applyFill="1" applyBorder="1"/>
    <xf numFmtId="9" fontId="10" fillId="0" borderId="26" xfId="4" applyFont="1" applyFill="1" applyBorder="1"/>
    <xf numFmtId="0" fontId="10" fillId="0" borderId="25" xfId="0" applyFont="1" applyFill="1" applyBorder="1"/>
    <xf numFmtId="3" fontId="10" fillId="0" borderId="23" xfId="0" applyNumberFormat="1" applyFont="1" applyFill="1" applyBorder="1"/>
    <xf numFmtId="3" fontId="10" fillId="0" borderId="18" xfId="0" applyNumberFormat="1" applyFont="1" applyFill="1" applyBorder="1"/>
    <xf numFmtId="3" fontId="10" fillId="0" borderId="22" xfId="0" applyNumberFormat="1" applyFont="1" applyFill="1" applyBorder="1"/>
    <xf numFmtId="3" fontId="10" fillId="0" borderId="26" xfId="0" applyNumberFormat="1" applyFont="1" applyFill="1" applyBorder="1"/>
    <xf numFmtId="0" fontId="10" fillId="0" borderId="22" xfId="0" applyFont="1" applyBorder="1"/>
    <xf numFmtId="0" fontId="3" fillId="0" borderId="22" xfId="0" applyFont="1" applyBorder="1"/>
    <xf numFmtId="3" fontId="10" fillId="0" borderId="0" xfId="0" applyNumberFormat="1" applyFont="1" applyFill="1" applyBorder="1"/>
    <xf numFmtId="3" fontId="7" fillId="0" borderId="0" xfId="0" applyNumberFormat="1" applyFont="1"/>
    <xf numFmtId="3" fontId="7" fillId="0" borderId="22" xfId="0" applyNumberFormat="1" applyFont="1" applyBorder="1"/>
    <xf numFmtId="9" fontId="10" fillId="0" borderId="24" xfId="4" applyFont="1" applyBorder="1"/>
    <xf numFmtId="9" fontId="7" fillId="0" borderId="26" xfId="4" applyFont="1" applyBorder="1"/>
    <xf numFmtId="9" fontId="7" fillId="0" borderId="24" xfId="4" applyFont="1" applyBorder="1"/>
    <xf numFmtId="0" fontId="10" fillId="0" borderId="0" xfId="0" applyFont="1" applyFill="1" applyBorder="1" applyAlignment="1">
      <alignment horizontal="right"/>
    </xf>
    <xf numFmtId="0" fontId="7" fillId="0" borderId="26" xfId="0" applyFont="1" applyBorder="1" applyAlignment="1">
      <alignment horizontal="center"/>
    </xf>
    <xf numFmtId="0" fontId="7" fillId="0" borderId="22" xfId="0" applyFont="1" applyFill="1" applyBorder="1"/>
    <xf numFmtId="0" fontId="10" fillId="0" borderId="22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9" fontId="29" fillId="0" borderId="0" xfId="4" applyFont="1" applyFill="1"/>
    <xf numFmtId="9" fontId="32" fillId="0" borderId="38" xfId="4" applyFont="1" applyFill="1" applyBorder="1"/>
    <xf numFmtId="9" fontId="32" fillId="0" borderId="21" xfId="4" applyFont="1" applyFill="1" applyBorder="1"/>
    <xf numFmtId="0" fontId="7" fillId="0" borderId="27" xfId="0" applyFont="1" applyFill="1" applyBorder="1"/>
    <xf numFmtId="3" fontId="7" fillId="0" borderId="21" xfId="0" applyNumberFormat="1" applyFont="1" applyFill="1" applyBorder="1"/>
    <xf numFmtId="3" fontId="7" fillId="0" borderId="27" xfId="0" applyNumberFormat="1" applyFont="1" applyFill="1" applyBorder="1"/>
    <xf numFmtId="9" fontId="7" fillId="0" borderId="27" xfId="0" applyNumberFormat="1" applyFont="1" applyFill="1" applyBorder="1"/>
    <xf numFmtId="0" fontId="10" fillId="0" borderId="16" xfId="0" applyFont="1" applyFill="1" applyBorder="1"/>
    <xf numFmtId="0" fontId="10" fillId="0" borderId="23" xfId="0" applyFont="1" applyFill="1" applyBorder="1"/>
    <xf numFmtId="0" fontId="10" fillId="0" borderId="0" xfId="0" applyFont="1" applyBorder="1" applyAlignment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3" fontId="8" fillId="0" borderId="0" xfId="0" applyNumberFormat="1" applyFont="1" applyFill="1" applyAlignment="1">
      <alignment horizontal="right" vertical="center"/>
    </xf>
    <xf numFmtId="9" fontId="13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0" fontId="13" fillId="0" borderId="21" xfId="0" applyFont="1" applyFill="1" applyBorder="1" applyAlignment="1">
      <alignment vertical="center" wrapText="1"/>
    </xf>
    <xf numFmtId="9" fontId="8" fillId="0" borderId="21" xfId="0" applyNumberFormat="1" applyFont="1" applyFill="1" applyBorder="1" applyAlignment="1">
      <alignment vertical="center"/>
    </xf>
    <xf numFmtId="165" fontId="10" fillId="0" borderId="21" xfId="0" applyNumberFormat="1" applyFont="1" applyFill="1" applyBorder="1"/>
    <xf numFmtId="0" fontId="13" fillId="0" borderId="21" xfId="0" applyFont="1" applyFill="1" applyBorder="1"/>
    <xf numFmtId="9" fontId="8" fillId="0" borderId="22" xfId="0" applyNumberFormat="1" applyFont="1" applyFill="1" applyBorder="1" applyAlignment="1">
      <alignment vertical="center"/>
    </xf>
    <xf numFmtId="165" fontId="10" fillId="0" borderId="22" xfId="0" applyNumberFormat="1" applyFont="1" applyFill="1" applyBorder="1"/>
    <xf numFmtId="0" fontId="13" fillId="0" borderId="27" xfId="0" applyFont="1" applyFill="1" applyBorder="1" applyAlignment="1">
      <alignment vertical="center" wrapText="1"/>
    </xf>
    <xf numFmtId="0" fontId="13" fillId="0" borderId="27" xfId="0" applyFont="1" applyFill="1" applyBorder="1"/>
    <xf numFmtId="0" fontId="13" fillId="0" borderId="14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15" fillId="0" borderId="0" xfId="0" applyFont="1"/>
    <xf numFmtId="0" fontId="8" fillId="0" borderId="20" xfId="0" applyFont="1" applyFill="1" applyBorder="1"/>
    <xf numFmtId="0" fontId="8" fillId="0" borderId="18" xfId="0" applyFont="1" applyFill="1" applyBorder="1"/>
    <xf numFmtId="0" fontId="8" fillId="2" borderId="0" xfId="0" applyFont="1" applyFill="1" applyBorder="1"/>
    <xf numFmtId="0" fontId="8" fillId="0" borderId="22" xfId="0" applyFont="1" applyFill="1" applyBorder="1"/>
    <xf numFmtId="0" fontId="8" fillId="0" borderId="26" xfId="0" applyFont="1" applyFill="1" applyBorder="1"/>
    <xf numFmtId="0" fontId="7" fillId="0" borderId="0" xfId="0" applyFont="1" applyFill="1" applyAlignment="1"/>
    <xf numFmtId="0" fontId="10" fillId="0" borderId="19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1" applyFill="1"/>
  </cellXfs>
  <cellStyles count="7">
    <cellStyle name="Excel Built-in Normal" xfId="6" xr:uid="{D9549A28-2124-4369-BE85-791D2980FFD6}"/>
    <cellStyle name="Lien hypertexte" xfId="1" builtinId="8"/>
    <cellStyle name="Milliers" xfId="2" builtinId="3"/>
    <cellStyle name="Normal" xfId="0" builtinId="0"/>
    <cellStyle name="Normal 2" xfId="3" xr:uid="{0BEAFB72-AC45-4C04-944C-E03DB59955F2}"/>
    <cellStyle name="Normal 5" xfId="5" xr:uid="{76948841-2F8C-45C1-AB4D-0B19926EE3DE}"/>
    <cellStyle name="Pourcentage" xfId="4" builtinId="5"/>
  </cellStyles>
  <dxfs count="0"/>
  <tableStyles count="0" defaultTableStyle="TableStyleMedium2" defaultPivotStyle="PivotStyleLight16"/>
  <colors>
    <mruColors>
      <color rgb="FFFCD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82668370894347E-2"/>
          <c:y val="0.16958059537064424"/>
          <c:w val="0.79444887486079174"/>
          <c:h val="0.76606642524114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'[1]JC_Graphique 1_MAJ'!$B$29</c:f>
              <c:strCache>
                <c:ptCount val="1"/>
                <c:pt idx="0">
                  <c:v>Communes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6394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6E-4518-B393-2E62280F47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5827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C6E-4518-B393-2E62280F47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5897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C6E-4518-B393-2E62280F47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6080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C6E-4518-B393-2E62280F4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'[1]JC_Graphique 1_MAJ'!$C$2:$G$2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'[1]JC_Graphique 1_MAJ'!$C$29:$G$29</c:f>
              <c:numCache>
                <c:formatCode>General</c:formatCode>
                <c:ptCount val="5"/>
                <c:pt idx="0">
                  <c:v>6394.1353025250128</c:v>
                </c:pt>
                <c:pt idx="1">
                  <c:v>5827.4028436018962</c:v>
                </c:pt>
                <c:pt idx="2">
                  <c:v>5896.7304146972501</c:v>
                </c:pt>
                <c:pt idx="3">
                  <c:v>6080.488553635646</c:v>
                </c:pt>
                <c:pt idx="4">
                  <c:v>6318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0-416E-965C-4D82C41C7812}"/>
            </c:ext>
          </c:extLst>
        </c:ser>
        <c:ser>
          <c:idx val="1"/>
          <c:order val="1"/>
          <c:tx>
            <c:strRef>
              <c:f>'[1]JC_Graphique 1_MAJ'!$B$30</c:f>
              <c:strCache>
                <c:ptCount val="1"/>
                <c:pt idx="0">
                  <c:v>EPCI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2280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6E-4518-B393-2E62280F47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1974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6E-4518-B393-2E62280F47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2141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C6E-4518-B393-2E62280F47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2202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C6E-4518-B393-2E62280F4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'[1]JC_Graphique 1_MAJ'!$C$2:$G$2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'[1]JC_Graphique 1_MAJ'!$C$30:$G$30</c:f>
              <c:numCache>
                <c:formatCode>General</c:formatCode>
                <c:ptCount val="5"/>
                <c:pt idx="0">
                  <c:v>2280.2572653644593</c:v>
                </c:pt>
                <c:pt idx="1">
                  <c:v>1973.6872037914695</c:v>
                </c:pt>
                <c:pt idx="2">
                  <c:v>2140.7693066087013</c:v>
                </c:pt>
                <c:pt idx="3">
                  <c:v>2201.574423296202</c:v>
                </c:pt>
                <c:pt idx="4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0-416E-965C-4D82C41C7812}"/>
            </c:ext>
          </c:extLst>
        </c:ser>
        <c:ser>
          <c:idx val="2"/>
          <c:order val="2"/>
          <c:tx>
            <c:strRef>
              <c:f>'[1]JC_Graphique 1_MAJ'!$B$31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1204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26715768071979E-2"/>
                      <c:h val="4.03455759685103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DC6E-4518-B393-2E62280F47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6E-4518-B393-2E62280F47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1169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C6E-4518-B393-2E62280F47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1243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C6E-4518-B393-2E62280F4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'[1]JC_Graphique 1_MAJ'!$C$2:$G$2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'[1]JC_Graphique 1_MAJ'!$C$31:$G$31</c:f>
              <c:numCache>
                <c:formatCode>General</c:formatCode>
                <c:ptCount val="5"/>
                <c:pt idx="0">
                  <c:v>1204.4259171033827</c:v>
                </c:pt>
                <c:pt idx="1">
                  <c:v>1195.8625592417063</c:v>
                </c:pt>
                <c:pt idx="2">
                  <c:v>1168.515960735376</c:v>
                </c:pt>
                <c:pt idx="3">
                  <c:v>1243.1784652430551</c:v>
                </c:pt>
                <c:pt idx="4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0-416E-965C-4D82C41C7812}"/>
            </c:ext>
          </c:extLst>
        </c:ser>
        <c:ser>
          <c:idx val="3"/>
          <c:order val="3"/>
          <c:tx>
            <c:strRef>
              <c:f>'[1]JC_Graphique 1_MAJ'!$B$32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88781028199669E-17"/>
                  <c:y val="9.84957043205486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877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6E-4518-B393-2E62280F47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6E-4518-B393-2E62280F47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6E-4518-B393-2E62280F47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C6E-4518-B393-2E62280F47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'[1]JC_Graphique 1_MAJ'!$C$2:$G$2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'[1]JC_Graphique 1_MAJ'!$C$32:$G$32</c:f>
              <c:numCache>
                <c:formatCode>General</c:formatCode>
                <c:ptCount val="5"/>
                <c:pt idx="0">
                  <c:v>877.19866603144362</c:v>
                </c:pt>
                <c:pt idx="1">
                  <c:v>916.02843601895745</c:v>
                </c:pt>
                <c:pt idx="2">
                  <c:v>846.45966525979736</c:v>
                </c:pt>
                <c:pt idx="3">
                  <c:v>829.68599245680196</c:v>
                </c:pt>
                <c:pt idx="4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0-416E-965C-4D82C41C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38171264"/>
        <c:axId val="1801180784"/>
      </c:barChart>
      <c:catAx>
        <c:axId val="18381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01180784"/>
        <c:crosses val="autoZero"/>
        <c:auto val="1"/>
        <c:lblAlgn val="ctr"/>
        <c:lblOffset val="100"/>
        <c:noMultiLvlLbl val="0"/>
      </c:catAx>
      <c:valAx>
        <c:axId val="180118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817126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50460621906909E-2"/>
          <c:y val="0.1607391147786825"/>
          <c:w val="0.81829896907216493"/>
          <c:h val="0.64712046908653742"/>
        </c:manualLayout>
      </c:layout>
      <c:ofPieChart>
        <c:ofPieType val="bar"/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6-4D4B-A084-633A071CE22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6-4D4B-A084-633A071CE22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6-4D4B-A084-633A071CE22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6-4D4B-A084-633A071CE2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B6-4D4B-A084-633A071CE227}"/>
              </c:ext>
            </c:extLst>
          </c:dPt>
          <c:dLbls>
            <c:dLbl>
              <c:idx val="0"/>
              <c:layout>
                <c:manualLayout>
                  <c:x val="-0.17580709840197506"/>
                  <c:y val="-3.09340709974664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700" baseline="0">
                        <a:solidFill>
                          <a:sysClr val="windowText" lastClr="000000"/>
                        </a:solidFill>
                      </a:rPr>
                      <a:t>Départements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700" baseline="0">
                        <a:solidFill>
                          <a:sysClr val="windowText" lastClr="000000"/>
                        </a:solidFill>
                      </a:rPr>
                      <a:t>1,2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fld id="{7FBBED33-59AD-43FE-914A-7511E7B5E40C}" type="VALUE">
                      <a:rPr lang="en-US" sz="700" baseline="0">
                        <a:solidFill>
                          <a:sysClr val="windowText" lastClr="000000"/>
                        </a:solidFill>
                      </a:rPr>
                      <a:pPr>
                        <a:defRPr sz="70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17465794087"/>
                      <c:h val="0.25266891056647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B6-4D4B-A084-633A071CE227}"/>
                </c:ext>
              </c:extLst>
            </c:dLbl>
            <c:dLbl>
              <c:idx val="1"/>
              <c:layout>
                <c:manualLayout>
                  <c:x val="2.7540329762144503E-2"/>
                  <c:y val="5.323071171525868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EE05D7-D211-4541-BC47-8FE260C53212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70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0,8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D60466A9-9B02-4D8A-A47F-9A25403A3661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70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11301758566256"/>
                      <c:h val="0.206029841497549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BB6-4D4B-A084-633A071CE227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Communes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6,3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D6531206-EEEF-40C3-99AC-2D9FA95E6A52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70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2783536254917"/>
                      <c:h val="0.172142245006741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BB6-4D4B-A084-633A071CE227}"/>
                </c:ext>
              </c:extLst>
            </c:dLbl>
            <c:dLbl>
              <c:idx val="3"/>
              <c:layout>
                <c:manualLayout>
                  <c:x val="-0.14329065022283424"/>
                  <c:y val="-9.0122246525396815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EPCI </a:t>
                    </a:r>
                    <a:br>
                      <a:rPr lang="en-US" baseline="0">
                        <a:solidFill>
                          <a:sysClr val="windowText" lastClr="000000"/>
                        </a:solidFill>
                      </a:rPr>
                    </a:b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2,4</a:t>
                    </a:r>
                  </a:p>
                  <a:p>
                    <a:pPr>
                      <a:defRPr sz="700">
                        <a:solidFill>
                          <a:sysClr val="windowText" lastClr="000000"/>
                        </a:solidFill>
                      </a:defRPr>
                    </a:pPr>
                    <a:fld id="{C74E2652-0977-4533-A7BF-EC6E6A210120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70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61660415258919"/>
                      <c:h val="0.214785147888637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BB6-4D4B-A084-633A071CE2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Bloc communal</a:t>
                    </a:r>
                  </a:p>
                  <a:p>
                    <a:r>
                      <a:rPr lang="en-US" baseline="0"/>
                      <a:t>8,7</a:t>
                    </a:r>
                  </a:p>
                  <a:p>
                    <a:fld id="{05DA355B-7EF6-481A-8262-0EA5DADC9BE9}" type="VALUE">
                      <a:rPr lang="en-US" baseline="0"/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BB6-4D4B-A084-633A071CE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'Graphique 2'!$I$5:$J$8</c:f>
              <c:multiLvlStrCache>
                <c:ptCount val="4"/>
                <c:lvl>
                  <c:pt idx="2">
                    <c:v>Communes</c:v>
                  </c:pt>
                  <c:pt idx="3">
                    <c:v>Epci</c:v>
                  </c:pt>
                </c:lvl>
                <c:lvl>
                  <c:pt idx="0">
                    <c:v>Départements</c:v>
                  </c:pt>
                  <c:pt idx="1">
                    <c:v>Régions</c:v>
                  </c:pt>
                  <c:pt idx="2">
                    <c:v>Bloc communal</c:v>
                  </c:pt>
                </c:lvl>
              </c:multiLvlStrCache>
            </c:multiLvlStrRef>
          </c:cat>
          <c:val>
            <c:numRef>
              <c:f>'Graphique 2'!$K$5:$K$8</c:f>
              <c:numCache>
                <c:formatCode>0%</c:formatCode>
                <c:ptCount val="4"/>
                <c:pt idx="0">
                  <c:v>0.11495182697213659</c:v>
                </c:pt>
                <c:pt idx="1">
                  <c:v>7.2759033624452643E-2</c:v>
                </c:pt>
                <c:pt idx="2">
                  <c:v>0.58863346444745523</c:v>
                </c:pt>
                <c:pt idx="3">
                  <c:v>0.22365567495595562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B6-4D4B-A084-633A071C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2"/>
          <c:secondPiePt val="3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solid"/>
              <a:round/>
            </a:ln>
            <a:effectLst/>
          </c:spPr>
        </c:serLine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BB6-4D4B-A084-633A071CE22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CBB6-4D4B-A084-633A071CE22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CBB6-4D4B-A084-633A071CE22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CBB6-4D4B-A084-633A071CE22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CBB6-4D4B-A084-633A071CE227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'Graphique 2'!$I$5:$J$8</c15:sqref>
                        </c15:formulaRef>
                      </c:ext>
                    </c:extLst>
                    <c:multiLvlStrCache>
                      <c:ptCount val="4"/>
                      <c:lvl>
                        <c:pt idx="2">
                          <c:v>Communes</c:v>
                        </c:pt>
                        <c:pt idx="3">
                          <c:v>Epci</c:v>
                        </c:pt>
                      </c:lvl>
                      <c:lvl>
                        <c:pt idx="0">
                          <c:v>Départements</c:v>
                        </c:pt>
                        <c:pt idx="1">
                          <c:v>Régions</c:v>
                        </c:pt>
                        <c:pt idx="2">
                          <c:v>Bloc communal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'Graphique 2'!$L$5:$L$8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1.23379423362115</c:v>
                      </c:pt>
                      <c:pt idx="1">
                        <c:v>0.78093300901999996</c:v>
                      </c:pt>
                      <c:pt idx="2">
                        <c:v>6.3178863118699997</c:v>
                      </c:pt>
                      <c:pt idx="3">
                        <c:v>2.4005280241800002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BB6-4D4B-A084-633A071CE227}"/>
                  </c:ext>
                </c:extLst>
              </c15:ser>
            </c15:filteredPieSeries>
          </c:ext>
        </c:extLst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5503244351724"/>
          <c:y val="5.4262050131826674E-2"/>
          <c:w val="0.78634537178359765"/>
          <c:h val="0.86568906914911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3'!$M$5</c:f>
              <c:strCache>
                <c:ptCount val="1"/>
                <c:pt idx="0">
                  <c:v>fonctionnement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451199136972533E-3"/>
                  <c:y val="-3.1479551304853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E-422D-A984-EC10406BD77A}"/>
                </c:ext>
              </c:extLst>
            </c:dLbl>
            <c:dLbl>
              <c:idx val="1"/>
              <c:layout>
                <c:manualLayout>
                  <c:x val="1.64511991369726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EE-422D-A984-EC10406BD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3'!$N$4:$Q$4</c:f>
              <c:strCache>
                <c:ptCount val="4"/>
                <c:pt idx="0">
                  <c:v>Régions</c:v>
                </c:pt>
                <c:pt idx="1">
                  <c:v>Départements*</c:v>
                </c:pt>
                <c:pt idx="2">
                  <c:v>Bloc communal**</c:v>
                </c:pt>
                <c:pt idx="3">
                  <c:v>Ensemble</c:v>
                </c:pt>
              </c:strCache>
            </c:strRef>
          </c:cat>
          <c:val>
            <c:numRef>
              <c:f>'Graphique 3'!$N$5:$Q$5</c:f>
              <c:numCache>
                <c:formatCode>#,##0</c:formatCode>
                <c:ptCount val="4"/>
                <c:pt idx="0">
                  <c:v>545.06523288999995</c:v>
                </c:pt>
                <c:pt idx="1">
                  <c:v>852.65377120114897</c:v>
                </c:pt>
                <c:pt idx="2">
                  <c:v>7092.5046384200014</c:v>
                </c:pt>
                <c:pt idx="3">
                  <c:v>8490.2236425111496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6-46CD-9869-B2EC217EB558}"/>
            </c:ext>
          </c:extLst>
        </c:ser>
        <c:ser>
          <c:idx val="1"/>
          <c:order val="1"/>
          <c:tx>
            <c:strRef>
              <c:f>'Graphique 3'!$M$6</c:f>
              <c:strCache>
                <c:ptCount val="1"/>
                <c:pt idx="0">
                  <c:v>investissement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8707194821836108E-3"/>
                  <c:y val="-3.1479551304852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4B-4498-A5FF-7884F532D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3'!$N$4:$Q$4</c:f>
              <c:strCache>
                <c:ptCount val="4"/>
                <c:pt idx="0">
                  <c:v>Régions</c:v>
                </c:pt>
                <c:pt idx="1">
                  <c:v>Départements*</c:v>
                </c:pt>
                <c:pt idx="2">
                  <c:v>Bloc communal**</c:v>
                </c:pt>
                <c:pt idx="3">
                  <c:v>Ensemble</c:v>
                </c:pt>
              </c:strCache>
            </c:strRef>
          </c:cat>
          <c:val>
            <c:numRef>
              <c:f>'Graphique 3'!$N$6:$Q$6</c:f>
              <c:numCache>
                <c:formatCode>#,##0</c:formatCode>
                <c:ptCount val="4"/>
                <c:pt idx="0">
                  <c:v>235.86777613000001</c:v>
                </c:pt>
                <c:pt idx="1">
                  <c:v>381.14046242000001</c:v>
                </c:pt>
                <c:pt idx="2">
                  <c:v>1625.90969763</c:v>
                </c:pt>
                <c:pt idx="3">
                  <c:v>2242.9179361800002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B-4498-A5FF-7884F532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99"/>
        <c:axId val="192250816"/>
        <c:axId val="1"/>
      </c:barChart>
      <c:catAx>
        <c:axId val="192250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alpha val="99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50816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  <a:alpha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58338763092628543"/>
          <c:y val="0.75170466727725427"/>
          <c:w val="0.26424615553611353"/>
          <c:h val="5.312211463266215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  <a:alpha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Arial" panose="020B0604020202020204" pitchFamily="34" charset="0"/>
                <a:cs typeface="Arial" panose="020B0604020202020204" pitchFamily="34" charset="0"/>
              </a:rPr>
              <a:t>Graphique 4 : Taux d'évolution des dépenses culturelles consolidées</a:t>
            </a:r>
          </a:p>
          <a:p>
            <a:pPr>
              <a:defRPr/>
            </a:pPr>
            <a:r>
              <a:rPr lang="en-US" sz="800">
                <a:latin typeface="Arial" panose="020B0604020202020204" pitchFamily="34" charset="0"/>
                <a:cs typeface="Arial" panose="020B0604020202020204" pitchFamily="34" charset="0"/>
              </a:rPr>
              <a:t>entre 2022 et 2023 (en %, </a:t>
            </a: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euros constants 2023)</a:t>
            </a:r>
            <a:endParaRPr lang="en-U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1E-4F8F-93B7-83BB3F9B71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1E-4F8F-93B7-83BB3F9B71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1E-4F8F-93B7-83BB3F9B713F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1E-4F8F-93B7-83BB3F9B713F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1E-4F8F-93B7-83BB3F9B713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61E-4F8F-93B7-83BB3F9B713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1E-4F8F-93B7-83BB3F9B713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1E-4F8F-93B7-83BB3F9B713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1E-4F8F-93B7-83BB3F9B713F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1E-4F8F-93B7-83BB3F9B713F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1E-4F8F-93B7-83BB3F9B713F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1E-4F8F-93B7-83BB3F9B713F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1E-4F8F-93B7-83BB3F9B713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61E-4F8F-93B7-83BB3F9B713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1E-4F8F-93B7-83BB3F9B713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61E-4F8F-93B7-83BB3F9B713F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1E-4F8F-93B7-83BB3F9B7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 4'!$B$37:$C$51</c:f>
              <c:multiLvlStrCache>
                <c:ptCount val="15"/>
                <c:lvl>
                  <c:pt idx="0">
                    <c:v>Fonctionnement</c:v>
                  </c:pt>
                  <c:pt idx="1">
                    <c:v>Investissement</c:v>
                  </c:pt>
                  <c:pt idx="2">
                    <c:v>Total</c:v>
                  </c:pt>
                  <c:pt idx="3">
                    <c:v>Fonctionnement</c:v>
                  </c:pt>
                  <c:pt idx="4">
                    <c:v>Investissement</c:v>
                  </c:pt>
                  <c:pt idx="5">
                    <c:v>Total</c:v>
                  </c:pt>
                  <c:pt idx="6">
                    <c:v>Fonctionnement</c:v>
                  </c:pt>
                  <c:pt idx="7">
                    <c:v>Investissement</c:v>
                  </c:pt>
                  <c:pt idx="8">
                    <c:v>Total</c:v>
                  </c:pt>
                  <c:pt idx="9">
                    <c:v>Fonctionnement</c:v>
                  </c:pt>
                  <c:pt idx="10">
                    <c:v>Investissement</c:v>
                  </c:pt>
                  <c:pt idx="11">
                    <c:v>Total</c:v>
                  </c:pt>
                  <c:pt idx="12">
                    <c:v>Fonctionnement</c:v>
                  </c:pt>
                  <c:pt idx="13">
                    <c:v>Investissement</c:v>
                  </c:pt>
                  <c:pt idx="14">
                    <c:v>Total</c:v>
                  </c:pt>
                </c:lvl>
                <c:lvl>
                  <c:pt idx="0">
                    <c:v>Communes
3500 hab. et plus</c:v>
                  </c:pt>
                  <c:pt idx="3">
                    <c:v>EPCI
à fiscalité propre</c:v>
                  </c:pt>
                  <c:pt idx="6">
                    <c:v>Départements*</c:v>
                  </c:pt>
                  <c:pt idx="9">
                    <c:v>Régions</c:v>
                  </c:pt>
                  <c:pt idx="12">
                    <c:v>Total</c:v>
                  </c:pt>
                </c:lvl>
              </c:multiLvlStrCache>
            </c:multiLvlStrRef>
          </c:cat>
          <c:val>
            <c:numRef>
              <c:f>'Graphique 4'!$D$37:$D$51</c:f>
              <c:numCache>
                <c:formatCode>0%</c:formatCode>
                <c:ptCount val="15"/>
                <c:pt idx="0">
                  <c:v>4.1232415983178727E-2</c:v>
                </c:pt>
                <c:pt idx="1">
                  <c:v>2.9737600233533001E-2</c:v>
                </c:pt>
                <c:pt idx="2">
                  <c:v>3.904254668687912E-2</c:v>
                </c:pt>
                <c:pt idx="3">
                  <c:v>5.5865359628922917E-2</c:v>
                </c:pt>
                <c:pt idx="4">
                  <c:v>0.28046107985357871</c:v>
                </c:pt>
                <c:pt idx="5">
                  <c:v>9.036878280313787E-2</c:v>
                </c:pt>
                <c:pt idx="6">
                  <c:v>-2.8035230169044634E-2</c:v>
                </c:pt>
                <c:pt idx="7">
                  <c:v>4.1564155664755909E-2</c:v>
                </c:pt>
                <c:pt idx="8">
                  <c:v>-7.5485796160984497E-3</c:v>
                </c:pt>
                <c:pt idx="9">
                  <c:v>-4.6749339216773933E-2</c:v>
                </c:pt>
                <c:pt idx="10">
                  <c:v>-8.5392655037708196E-2</c:v>
                </c:pt>
                <c:pt idx="11">
                  <c:v>-5.8760764771306317E-2</c:v>
                </c:pt>
                <c:pt idx="12">
                  <c:v>3.1054980965584678E-2</c:v>
                </c:pt>
                <c:pt idx="13">
                  <c:v>5.7767569695764021E-2</c:v>
                </c:pt>
                <c:pt idx="14">
                  <c:v>3.6525040513033513E-2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F8F-93B7-83BB3F9B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axId val="1907236176"/>
        <c:axId val="1907238096"/>
      </c:barChart>
      <c:catAx>
        <c:axId val="190723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7238096"/>
        <c:crosses val="autoZero"/>
        <c:auto val="1"/>
        <c:lblAlgn val="ctr"/>
        <c:lblOffset val="100"/>
        <c:noMultiLvlLbl val="0"/>
      </c:catAx>
      <c:valAx>
        <c:axId val="190723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723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>
                <a:latin typeface="Arial" panose="020B0604020202020204" pitchFamily="34" charset="0"/>
                <a:cs typeface="Arial" panose="020B0604020202020204" pitchFamily="34" charset="0"/>
              </a:rPr>
              <a:t>Graphique 5 - Evolution des dépenses brutes totales et des dépenses culturelles totales consolidées des collectivités territoriales de 2022 à 2023</a:t>
            </a:r>
          </a:p>
          <a:p>
            <a:pPr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1">
                <a:latin typeface="Arial" panose="020B0604020202020204" pitchFamily="34" charset="0"/>
                <a:cs typeface="Arial" panose="020B0604020202020204" pitchFamily="34" charset="0"/>
              </a:rPr>
              <a:t>(en euros constants 2023), en %</a:t>
            </a:r>
          </a:p>
        </c:rich>
      </c:tx>
      <c:layout>
        <c:manualLayout>
          <c:xMode val="edge"/>
          <c:yMode val="edge"/>
          <c:x val="0.112507798918320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5'!$D$5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B64-4C59-BD2E-0168400540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64-4C59-BD2E-01684005403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64-4C59-BD2E-01684005403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B64-4C59-BD2E-01684005403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B64-4C59-BD2E-01684005403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64-4C59-BD2E-016840054034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64-4C59-BD2E-016840054034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64-4C59-BD2E-016840054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 5'!$B$6:$C$15</c:f>
              <c:multiLvlStrCache>
                <c:ptCount val="10"/>
                <c:lvl>
                  <c:pt idx="0">
                    <c:v>total</c:v>
                  </c:pt>
                  <c:pt idx="1">
                    <c:v>culture</c:v>
                  </c:pt>
                  <c:pt idx="2">
                    <c:v>total</c:v>
                  </c:pt>
                  <c:pt idx="3">
                    <c:v>culture</c:v>
                  </c:pt>
                  <c:pt idx="4">
                    <c:v>total</c:v>
                  </c:pt>
                  <c:pt idx="5">
                    <c:v>culture</c:v>
                  </c:pt>
                  <c:pt idx="6">
                    <c:v>total</c:v>
                  </c:pt>
                  <c:pt idx="7">
                    <c:v>culture</c:v>
                  </c:pt>
                  <c:pt idx="8">
                    <c:v>total</c:v>
                  </c:pt>
                  <c:pt idx="9">
                    <c:v>culture</c:v>
                  </c:pt>
                </c:lvl>
                <c:lvl>
                  <c:pt idx="0">
                    <c:v>Communes
+3500 habitants</c:v>
                  </c:pt>
                  <c:pt idx="2">
                    <c:v>EPCI
à fiscalité propre</c:v>
                  </c:pt>
                  <c:pt idx="4">
                    <c:v>Départements*</c:v>
                  </c:pt>
                  <c:pt idx="6">
                    <c:v>Régions</c:v>
                  </c:pt>
                  <c:pt idx="8">
                    <c:v>Total</c:v>
                  </c:pt>
                </c:lvl>
              </c:multiLvlStrCache>
            </c:multiLvlStrRef>
          </c:cat>
          <c:val>
            <c:numRef>
              <c:f>'Graphique 5'!$D$6:$D$15</c:f>
              <c:numCache>
                <c:formatCode>0.0%</c:formatCode>
                <c:ptCount val="10"/>
                <c:pt idx="0">
                  <c:v>-2.4961980772973846E-2</c:v>
                </c:pt>
                <c:pt idx="1">
                  <c:v>3.904254668687912E-2</c:v>
                </c:pt>
                <c:pt idx="2">
                  <c:v>1.7307736623015213E-2</c:v>
                </c:pt>
                <c:pt idx="3">
                  <c:v>9.036878280313787E-2</c:v>
                </c:pt>
                <c:pt idx="4">
                  <c:v>5.9973125539203309E-4</c:v>
                </c:pt>
                <c:pt idx="5">
                  <c:v>-7.5485796160984497E-3</c:v>
                </c:pt>
                <c:pt idx="6">
                  <c:v>-6.5255341043950477E-3</c:v>
                </c:pt>
                <c:pt idx="7">
                  <c:v>-5.8760764771306317E-2</c:v>
                </c:pt>
                <c:pt idx="8">
                  <c:v>-6.7285300943491499E-3</c:v>
                </c:pt>
                <c:pt idx="9">
                  <c:v>3.6525040513033513E-2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4-4C59-BD2E-01684005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9196832"/>
        <c:axId val="1849199712"/>
      </c:barChart>
      <c:catAx>
        <c:axId val="18491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9199712"/>
        <c:crosses val="autoZero"/>
        <c:auto val="1"/>
        <c:lblAlgn val="ctr"/>
        <c:lblOffset val="100"/>
        <c:noMultiLvlLbl val="0"/>
      </c:catAx>
      <c:valAx>
        <c:axId val="18491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919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253191</xdr:colOff>
      <xdr:row>2</xdr:row>
      <xdr:rowOff>111183</xdr:rowOff>
    </xdr:from>
    <xdr:to>
      <xdr:col>10</xdr:col>
      <xdr:colOff>25977</xdr:colOff>
      <xdr:row>32</xdr:row>
      <xdr:rowOff>77932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6D1176F-F3E5-44A4-8081-890D00DE4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346710</xdr:colOff>
      <xdr:row>0</xdr:row>
      <xdr:rowOff>137160</xdr:rowOff>
    </xdr:from>
    <xdr:to>
      <xdr:col>16</xdr:col>
      <xdr:colOff>113471</xdr:colOff>
      <xdr:row>32</xdr:row>
      <xdr:rowOff>52633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592607-A71D-A9F3-8AAC-D16A287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4210" y="137160"/>
          <a:ext cx="6624761" cy="567809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0.11066</cdr:x>
      <cdr:y>0.11351</cdr:y>
    </cdr:from>
    <cdr:to>
      <cdr:x>0.18849</cdr:x>
      <cdr:y>0.17532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EE7AC43-BBF0-5079-A80C-8A8B9671F3AF}"/>
            </a:ext>
          </a:extLst>
        </cdr:cNvPr>
        <cdr:cNvSpPr txBox="1"/>
      </cdr:nvSpPr>
      <cdr:spPr>
        <a:xfrm xmlns:a="http://schemas.openxmlformats.org/drawingml/2006/main">
          <a:off x="783325" y="424254"/>
          <a:ext cx="550957" cy="23101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10 756</a:t>
          </a:r>
        </a:p>
      </cdr:txBody>
    </cdr:sp>
  </cdr:relSizeAnchor>
  <cdr:relSizeAnchor xmlns:cdr="http://schemas.openxmlformats.org/drawingml/2006/chartDrawing">
    <cdr:from>
      <cdr:x>0.27342</cdr:x>
      <cdr:y>0.16506</cdr:y>
    </cdr:from>
    <cdr:to>
      <cdr:x>0.34612</cdr:x>
      <cdr:y>0.22918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4FB6D777-F143-3CFD-B4DB-B3F8DABEE075}"/>
            </a:ext>
          </a:extLst>
        </cdr:cNvPr>
        <cdr:cNvSpPr txBox="1"/>
      </cdr:nvSpPr>
      <cdr:spPr>
        <a:xfrm xmlns:a="http://schemas.openxmlformats.org/drawingml/2006/main">
          <a:off x="1935510" y="616941"/>
          <a:ext cx="514642" cy="23964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9 913</a:t>
          </a:r>
        </a:p>
      </cdr:txBody>
    </cdr:sp>
  </cdr:relSizeAnchor>
  <cdr:relSizeAnchor xmlns:cdr="http://schemas.openxmlformats.org/drawingml/2006/chartDrawing">
    <cdr:from>
      <cdr:x>0.43082</cdr:x>
      <cdr:y>0.16242</cdr:y>
    </cdr:from>
    <cdr:to>
      <cdr:x>0.50374</cdr:x>
      <cdr:y>0.22313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A3899F8-E113-B58B-72D5-B6CEDA7D376E}"/>
            </a:ext>
          </a:extLst>
        </cdr:cNvPr>
        <cdr:cNvSpPr txBox="1"/>
      </cdr:nvSpPr>
      <cdr:spPr>
        <a:xfrm xmlns:a="http://schemas.openxmlformats.org/drawingml/2006/main">
          <a:off x="3049758" y="588489"/>
          <a:ext cx="516199" cy="219992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10 052</a:t>
          </a:r>
        </a:p>
      </cdr:txBody>
    </cdr:sp>
  </cdr:relSizeAnchor>
  <cdr:relSizeAnchor xmlns:cdr="http://schemas.openxmlformats.org/drawingml/2006/chartDrawing">
    <cdr:from>
      <cdr:x>0.59251</cdr:x>
      <cdr:y>0.13796</cdr:y>
    </cdr:from>
    <cdr:to>
      <cdr:x>0.66551</cdr:x>
      <cdr:y>0.20376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9EBDD8F-57BE-8E3B-4405-B3604706FFFC}"/>
            </a:ext>
          </a:extLst>
        </cdr:cNvPr>
        <cdr:cNvSpPr txBox="1"/>
      </cdr:nvSpPr>
      <cdr:spPr>
        <a:xfrm xmlns:a="http://schemas.openxmlformats.org/drawingml/2006/main">
          <a:off x="4194368" y="499860"/>
          <a:ext cx="516766" cy="23843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fr-FR" sz="1100" b="1"/>
            <a:t> </a:t>
          </a:r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355</a:t>
          </a:r>
        </a:p>
      </cdr:txBody>
    </cdr:sp>
  </cdr:relSizeAnchor>
  <cdr:relSizeAnchor xmlns:cdr="http://schemas.openxmlformats.org/drawingml/2006/chartDrawing">
    <cdr:from>
      <cdr:x>0.18946</cdr:x>
      <cdr:y>0.17927</cdr:y>
    </cdr:from>
    <cdr:to>
      <cdr:x>0.27018</cdr:x>
      <cdr:y>0.22497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0050DDC3-3D79-AF9C-8B6F-5A9ACA5F051A}"/>
            </a:ext>
          </a:extLst>
        </cdr:cNvPr>
        <cdr:cNvCxnSpPr/>
      </cdr:nvCxnSpPr>
      <cdr:spPr>
        <a:xfrm xmlns:a="http://schemas.openxmlformats.org/drawingml/2006/main">
          <a:off x="1341164" y="649551"/>
          <a:ext cx="571456" cy="165601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0.34939</cdr:x>
      <cdr:y>0.22077</cdr:y>
    </cdr:from>
    <cdr:to>
      <cdr:x>0.42734</cdr:x>
      <cdr:y>0.23019</cdr:y>
    </cdr:to>
    <cdr:cxnSp macro="">
      <cdr:nvCxnSpPr>
        <cdr:cNvPr id="10" name="Connecteur droit avec flèche 9">
          <a:extLst xmlns:a="http://schemas.openxmlformats.org/drawingml/2006/main">
            <a:ext uri="{FF2B5EF4-FFF2-40B4-BE49-F238E27FC236}">
              <a16:creationId xmlns:a16="http://schemas.microsoft.com/office/drawing/2014/main" id="{1BCF2465-5DB9-0B7E-CEEE-F39EED49ABC2}"/>
            </a:ext>
          </a:extLst>
        </cdr:cNvPr>
        <cdr:cNvCxnSpPr/>
      </cdr:nvCxnSpPr>
      <cdr:spPr>
        <a:xfrm xmlns:a="http://schemas.openxmlformats.org/drawingml/2006/main" flipV="1">
          <a:off x="2473336" y="799912"/>
          <a:ext cx="551804" cy="34153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0.50484</cdr:x>
      <cdr:y>0.20276</cdr:y>
    </cdr:from>
    <cdr:to>
      <cdr:x>0.5845</cdr:x>
      <cdr:y>0.22923</cdr:y>
    </cdr:to>
    <cdr:cxnSp macro="">
      <cdr:nvCxnSpPr>
        <cdr:cNvPr id="12" name="Connecteur droit avec flèche 11">
          <a:extLst xmlns:a="http://schemas.openxmlformats.org/drawingml/2006/main">
            <a:ext uri="{FF2B5EF4-FFF2-40B4-BE49-F238E27FC236}">
              <a16:creationId xmlns:a16="http://schemas.microsoft.com/office/drawing/2014/main" id="{BA2C03E2-0F45-2AFB-0B29-5B47724AB0CB}"/>
            </a:ext>
          </a:extLst>
        </cdr:cNvPr>
        <cdr:cNvCxnSpPr/>
      </cdr:nvCxnSpPr>
      <cdr:spPr>
        <a:xfrm xmlns:a="http://schemas.openxmlformats.org/drawingml/2006/main" flipV="1">
          <a:off x="3573780" y="734670"/>
          <a:ext cx="563880" cy="9591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0.20492</cdr:x>
      <cdr:y>0.13147</cdr:y>
    </cdr:from>
    <cdr:to>
      <cdr:x>0.27239</cdr:x>
      <cdr:y>0.19055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6C50E62A-142C-A494-3C24-97FE28478F24}"/>
            </a:ext>
          </a:extLst>
        </cdr:cNvPr>
        <cdr:cNvSpPr txBox="1"/>
      </cdr:nvSpPr>
      <cdr:spPr>
        <a:xfrm xmlns:a="http://schemas.openxmlformats.org/drawingml/2006/main">
          <a:off x="1450610" y="476349"/>
          <a:ext cx="477619" cy="214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- 8 %</a:t>
          </a:r>
        </a:p>
      </cdr:txBody>
    </cdr:sp>
  </cdr:relSizeAnchor>
  <cdr:relSizeAnchor xmlns:cdr="http://schemas.openxmlformats.org/drawingml/2006/chartDrawing">
    <cdr:from>
      <cdr:x>0.35542</cdr:x>
      <cdr:y>0.15674</cdr:y>
    </cdr:from>
    <cdr:to>
      <cdr:x>0.42289</cdr:x>
      <cdr:y>0.21581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104BFD2E-94D0-B380-4AFD-DAE9A5E224F9}"/>
            </a:ext>
          </a:extLst>
        </cdr:cNvPr>
        <cdr:cNvSpPr txBox="1"/>
      </cdr:nvSpPr>
      <cdr:spPr>
        <a:xfrm xmlns:a="http://schemas.openxmlformats.org/drawingml/2006/main">
          <a:off x="2516043" y="567908"/>
          <a:ext cx="477618" cy="214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+ 1 %</a:t>
          </a:r>
        </a:p>
      </cdr:txBody>
    </cdr:sp>
  </cdr:relSizeAnchor>
  <cdr:relSizeAnchor xmlns:cdr="http://schemas.openxmlformats.org/drawingml/2006/chartDrawing">
    <cdr:from>
      <cdr:x>0.50892</cdr:x>
      <cdr:y>0.15054</cdr:y>
    </cdr:from>
    <cdr:to>
      <cdr:x>0.57639</cdr:x>
      <cdr:y>0.20961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104BFD2E-94D0-B380-4AFD-DAE9A5E224F9}"/>
            </a:ext>
          </a:extLst>
        </cdr:cNvPr>
        <cdr:cNvSpPr txBox="1"/>
      </cdr:nvSpPr>
      <cdr:spPr>
        <a:xfrm xmlns:a="http://schemas.openxmlformats.org/drawingml/2006/main">
          <a:off x="3602657" y="545463"/>
          <a:ext cx="477618" cy="214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+ 3 %</a:t>
          </a:r>
        </a:p>
      </cdr:txBody>
    </cdr:sp>
  </cdr:relSizeAnchor>
  <cdr:relSizeAnchor xmlns:cdr="http://schemas.openxmlformats.org/drawingml/2006/chartDrawing">
    <cdr:from>
      <cdr:x>0.74776</cdr:x>
      <cdr:y>0.1082</cdr:y>
    </cdr:from>
    <cdr:to>
      <cdr:x>0.82076</cdr:x>
      <cdr:y>0.174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B7667176-C5F9-F937-079E-DE81EDEF6A3B}"/>
            </a:ext>
          </a:extLst>
        </cdr:cNvPr>
        <cdr:cNvSpPr txBox="1"/>
      </cdr:nvSpPr>
      <cdr:spPr>
        <a:xfrm xmlns:a="http://schemas.openxmlformats.org/drawingml/2006/main">
          <a:off x="5293360" y="392031"/>
          <a:ext cx="516766" cy="23843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10 733</a:t>
          </a:r>
        </a:p>
        <a:p xmlns:a="http://schemas.openxmlformats.org/drawingml/2006/main">
          <a:pPr algn="r"/>
          <a:endParaRPr lang="fr-FR" sz="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0.6681</cdr:x>
      <cdr:y>0.12415</cdr:y>
    </cdr:from>
    <cdr:to>
      <cdr:x>0.73557</cdr:x>
      <cdr:y>0.18322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0152F570-6D62-5D15-45CF-E3E69224F2EF}"/>
            </a:ext>
          </a:extLst>
        </cdr:cNvPr>
        <cdr:cNvSpPr txBox="1"/>
      </cdr:nvSpPr>
      <cdr:spPr>
        <a:xfrm xmlns:a="http://schemas.openxmlformats.org/drawingml/2006/main">
          <a:off x="4729480" y="449831"/>
          <a:ext cx="477618" cy="214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+ 4 %</a:t>
          </a:r>
        </a:p>
      </cdr:txBody>
    </cdr:sp>
  </cdr:relSizeAnchor>
  <cdr:relSizeAnchor xmlns:cdr="http://schemas.openxmlformats.org/drawingml/2006/chartDrawing">
    <cdr:from>
      <cdr:x>0.66738</cdr:x>
      <cdr:y>0.17035</cdr:y>
    </cdr:from>
    <cdr:to>
      <cdr:x>0.74489</cdr:x>
      <cdr:y>0.20189</cdr:y>
    </cdr:to>
    <cdr:cxnSp macro="">
      <cdr:nvCxnSpPr>
        <cdr:cNvPr id="17" name="Connecteur droit avec flèche 16">
          <a:extLst xmlns:a="http://schemas.openxmlformats.org/drawingml/2006/main">
            <a:ext uri="{FF2B5EF4-FFF2-40B4-BE49-F238E27FC236}">
              <a16:creationId xmlns:a16="http://schemas.microsoft.com/office/drawing/2014/main" id="{63B960D6-3C20-6AB1-7899-E491CA82126B}"/>
            </a:ext>
          </a:extLst>
        </cdr:cNvPr>
        <cdr:cNvCxnSpPr/>
      </cdr:nvCxnSpPr>
      <cdr:spPr>
        <a:xfrm xmlns:a="http://schemas.openxmlformats.org/drawingml/2006/main" flipV="1">
          <a:off x="4724400" y="617220"/>
          <a:ext cx="548640" cy="1143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850900</xdr:colOff>
      <xdr:row>3</xdr:row>
      <xdr:rowOff>42333</xdr:rowOff>
    </xdr:from>
    <xdr:to>
      <xdr:col>6</xdr:col>
      <xdr:colOff>712258</xdr:colOff>
      <xdr:row>22</xdr:row>
      <xdr:rowOff>12171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7B4CFC-F55F-4B5E-B7BA-924844C6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142875</xdr:rowOff>
    </xdr:from>
    <xdr:to>
      <xdr:col>10</xdr:col>
      <xdr:colOff>249555</xdr:colOff>
      <xdr:row>30</xdr:row>
      <xdr:rowOff>27092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5C90D69A-86B7-43CA-8079-9DF5A2DAD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0.92017</cdr:x>
      <cdr:y>0.06866</cdr:y>
    </cdr:from>
    <cdr:to>
      <cdr:x>0.99999</cdr:x>
      <cdr:y>0.16455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103533" y="258234"/>
          <a:ext cx="616192" cy="360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rgbClr val="FF0000"/>
            </a:solidFill>
            <a:latin typeface="Calibri"/>
          </a:endParaRPr>
        </a:p>
      </cdr:txBody>
    </cdr:sp>
  </cdr:relSizeAnchor>
  <cdr:relSizeAnchor xmlns:cdr="http://schemas.openxmlformats.org/drawingml/2006/chartDrawing">
    <cdr:from>
      <cdr:x>0.76315</cdr:x>
      <cdr:y>0.36314</cdr:y>
    </cdr:from>
    <cdr:to>
      <cdr:x>0.8592</cdr:x>
      <cdr:y>0.3753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891367" y="1365862"/>
          <a:ext cx="741487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100" b="0" i="0" u="none" strike="noStrike" baseline="0">
              <a:solidFill>
                <a:sysClr val="windowText" lastClr="000000"/>
              </a:solidFill>
              <a:latin typeface="Calibri"/>
            </a:rPr>
            <a:t>7219</a:t>
          </a: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</cdr:txBody>
    </cdr:sp>
  </cdr:relSizeAnchor>
  <cdr:relSizeAnchor xmlns:cdr="http://schemas.openxmlformats.org/drawingml/2006/chartDrawing">
    <cdr:from>
      <cdr:x>0.23553</cdr:x>
      <cdr:y>0.49633</cdr:y>
    </cdr:from>
    <cdr:to>
      <cdr:x>0.33289</cdr:x>
      <cdr:y>0.57213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704976" y="1933576"/>
          <a:ext cx="7048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</cdr:txBody>
    </cdr:sp>
  </cdr:relSizeAnchor>
  <cdr:relSizeAnchor xmlns:cdr="http://schemas.openxmlformats.org/drawingml/2006/chartDrawing">
    <cdr:from>
      <cdr:x>0.2</cdr:x>
      <cdr:y>0.70171</cdr:y>
    </cdr:from>
    <cdr:to>
      <cdr:x>0.27632</cdr:x>
      <cdr:y>0.77262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447801" y="2733676"/>
          <a:ext cx="5524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ysClr val="windowText" lastClr="000000"/>
            </a:solidFill>
            <a:latin typeface="Calibri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309938</xdr:colOff>
      <xdr:row>1</xdr:row>
      <xdr:rowOff>21186</xdr:rowOff>
    </xdr:from>
    <xdr:to>
      <xdr:col>6</xdr:col>
      <xdr:colOff>103908</xdr:colOff>
      <xdr:row>29</xdr:row>
      <xdr:rowOff>124229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2AD696-5E8B-6ED1-FAFC-272F2EFB5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0.26163</cdr:x>
      <cdr:y>0.14716</cdr:y>
    </cdr:from>
    <cdr:to>
      <cdr:x>0.26214</cdr:x>
      <cdr:y>0.69199</cdr:y>
    </cdr:to>
    <cdr:cxnSp macro="">
      <cdr:nvCxnSpPr>
        <cdr:cNvPr id="2" name="Connecteur droit 1">
          <a:extLst xmlns:a="http://schemas.openxmlformats.org/drawingml/2006/main">
            <a:ext uri="{FF2B5EF4-FFF2-40B4-BE49-F238E27FC236}">
              <a16:creationId xmlns:a16="http://schemas.microsoft.com/office/drawing/2014/main" id="{70539EF4-9934-CA59-677A-EAFDDA3C2B62}"/>
            </a:ext>
          </a:extLst>
        </cdr:cNvPr>
        <cdr:cNvCxnSpPr/>
      </cdr:nvCxnSpPr>
      <cdr:spPr>
        <a:xfrm xmlns:a="http://schemas.openxmlformats.org/drawingml/2006/main" flipH="1" flipV="1">
          <a:off x="1145674" y="535260"/>
          <a:ext cx="2237" cy="19817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0.43911</cdr:x>
      <cdr:y>0.14511</cdr:y>
    </cdr:from>
    <cdr:to>
      <cdr:x>0.43962</cdr:x>
      <cdr:y>0.68994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C54F89CD-43F0-1E9D-17EC-82C89C8A669B}"/>
            </a:ext>
          </a:extLst>
        </cdr:cNvPr>
        <cdr:cNvCxnSpPr/>
      </cdr:nvCxnSpPr>
      <cdr:spPr>
        <a:xfrm xmlns:a="http://schemas.openxmlformats.org/drawingml/2006/main" flipH="1" flipV="1">
          <a:off x="1922836" y="527791"/>
          <a:ext cx="2235" cy="19817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0.61382</cdr:x>
      <cdr:y>0.14511</cdr:y>
    </cdr:from>
    <cdr:to>
      <cdr:x>0.61433</cdr:x>
      <cdr:y>0.68994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C54F89CD-43F0-1E9D-17EC-82C89C8A669B}"/>
            </a:ext>
          </a:extLst>
        </cdr:cNvPr>
        <cdr:cNvCxnSpPr/>
      </cdr:nvCxnSpPr>
      <cdr:spPr>
        <a:xfrm xmlns:a="http://schemas.openxmlformats.org/drawingml/2006/main" flipH="1" flipV="1">
          <a:off x="2687876" y="527791"/>
          <a:ext cx="2236" cy="19817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0.79119</cdr:x>
      <cdr:y>0.14449</cdr:y>
    </cdr:from>
    <cdr:to>
      <cdr:x>0.7917</cdr:x>
      <cdr:y>0.68932</cdr:y>
    </cdr:to>
    <cdr:cxnSp macro="">
      <cdr:nvCxnSpPr>
        <cdr:cNvPr id="6" name="Connecteur droit 5">
          <a:extLst xmlns:a="http://schemas.openxmlformats.org/drawingml/2006/main">
            <a:ext uri="{FF2B5EF4-FFF2-40B4-BE49-F238E27FC236}">
              <a16:creationId xmlns:a16="http://schemas.microsoft.com/office/drawing/2014/main" id="{C54F89CD-43F0-1E9D-17EC-82C89C8A669B}"/>
            </a:ext>
          </a:extLst>
        </cdr:cNvPr>
        <cdr:cNvCxnSpPr/>
      </cdr:nvCxnSpPr>
      <cdr:spPr>
        <a:xfrm xmlns:a="http://schemas.openxmlformats.org/drawingml/2006/main" flipH="1" flipV="1">
          <a:off x="3464569" y="525554"/>
          <a:ext cx="2235" cy="19817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0.96728</cdr:x>
      <cdr:y>0.14305</cdr:y>
    </cdr:from>
    <cdr:to>
      <cdr:x>0.96779</cdr:x>
      <cdr:y>0.68788</cdr:y>
    </cdr:to>
    <cdr:cxnSp macro="">
      <cdr:nvCxnSpPr>
        <cdr:cNvPr id="7" name="Connecteur droit 6">
          <a:extLst xmlns:a="http://schemas.openxmlformats.org/drawingml/2006/main">
            <a:ext uri="{FF2B5EF4-FFF2-40B4-BE49-F238E27FC236}">
              <a16:creationId xmlns:a16="http://schemas.microsoft.com/office/drawing/2014/main" id="{C54F89CD-43F0-1E9D-17EC-82C89C8A669B}"/>
            </a:ext>
          </a:extLst>
        </cdr:cNvPr>
        <cdr:cNvCxnSpPr/>
      </cdr:nvCxnSpPr>
      <cdr:spPr>
        <a:xfrm xmlns:a="http://schemas.openxmlformats.org/drawingml/2006/main" flipH="1" flipV="1">
          <a:off x="4235694" y="520323"/>
          <a:ext cx="2236" cy="19817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</xdr:colOff>
      <xdr:row>1</xdr:row>
      <xdr:rowOff>9525</xdr:rowOff>
    </xdr:from>
    <xdr:to>
      <xdr:col>12</xdr:col>
      <xdr:colOff>568036</xdr:colOff>
      <xdr:row>24</xdr:row>
      <xdr:rowOff>13855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E925949-2EFD-0F0F-21CF-00956909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0.2449</cdr:x>
      <cdr:y>0.14036</cdr:y>
    </cdr:from>
    <cdr:to>
      <cdr:x>0.24831</cdr:x>
      <cdr:y>0.86099</cdr:y>
    </cdr:to>
    <cdr:cxnSp macro="">
      <cdr:nvCxnSpPr>
        <cdr:cNvPr id="2" name="Connecteur droit 1">
          <a:extLst xmlns:a="http://schemas.openxmlformats.org/drawingml/2006/main">
            <a:ext uri="{FF2B5EF4-FFF2-40B4-BE49-F238E27FC236}">
              <a16:creationId xmlns:a16="http://schemas.microsoft.com/office/drawing/2014/main" id="{59282B65-F1F5-5B19-79C5-C39618EDC1D9}"/>
            </a:ext>
          </a:extLst>
        </cdr:cNvPr>
        <cdr:cNvCxnSpPr/>
      </cdr:nvCxnSpPr>
      <cdr:spPr>
        <a:xfrm xmlns:a="http://schemas.openxmlformats.org/drawingml/2006/main" flipV="1">
          <a:off x="1496706" y="591013"/>
          <a:ext cx="20840" cy="303426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0.42826</cdr:x>
      <cdr:y>0.13858</cdr:y>
    </cdr:from>
    <cdr:to>
      <cdr:x>0.43167</cdr:x>
      <cdr:y>0.85922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73D853CA-A628-FAE3-E676-7D817D64160F}"/>
            </a:ext>
          </a:extLst>
        </cdr:cNvPr>
        <cdr:cNvCxnSpPr/>
      </cdr:nvCxnSpPr>
      <cdr:spPr>
        <a:xfrm xmlns:a="http://schemas.openxmlformats.org/drawingml/2006/main" flipV="1">
          <a:off x="2617368" y="583520"/>
          <a:ext cx="20840" cy="30343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0.61094</cdr:x>
      <cdr:y>0.14207</cdr:y>
    </cdr:from>
    <cdr:to>
      <cdr:x>0.61435</cdr:x>
      <cdr:y>0.86271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73D853CA-A628-FAE3-E676-7D817D64160F}"/>
            </a:ext>
          </a:extLst>
        </cdr:cNvPr>
        <cdr:cNvCxnSpPr/>
      </cdr:nvCxnSpPr>
      <cdr:spPr>
        <a:xfrm xmlns:a="http://schemas.openxmlformats.org/drawingml/2006/main" flipV="1">
          <a:off x="3733813" y="598213"/>
          <a:ext cx="20840" cy="30343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0.79324</cdr:x>
      <cdr:y>0.14067</cdr:y>
    </cdr:from>
    <cdr:to>
      <cdr:x>0.7963</cdr:x>
      <cdr:y>0.95535</cdr:y>
    </cdr:to>
    <cdr:cxnSp macro="">
      <cdr:nvCxnSpPr>
        <cdr:cNvPr id="6" name="Connecteur droit 5">
          <a:extLst xmlns:a="http://schemas.openxmlformats.org/drawingml/2006/main">
            <a:ext uri="{FF2B5EF4-FFF2-40B4-BE49-F238E27FC236}">
              <a16:creationId xmlns:a16="http://schemas.microsoft.com/office/drawing/2014/main" id="{73D853CA-A628-FAE3-E676-7D817D64160F}"/>
            </a:ext>
          </a:extLst>
        </cdr:cNvPr>
        <cdr:cNvCxnSpPr/>
      </cdr:nvCxnSpPr>
      <cdr:spPr>
        <a:xfrm xmlns:a="http://schemas.openxmlformats.org/drawingml/2006/main" flipV="1">
          <a:off x="4847955" y="592318"/>
          <a:ext cx="18702" cy="343026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0.97633</cdr:x>
      <cdr:y>0.14024</cdr:y>
    </cdr:from>
    <cdr:to>
      <cdr:x>0.97974</cdr:x>
      <cdr:y>0.86087</cdr:y>
    </cdr:to>
    <cdr:cxnSp macro="">
      <cdr:nvCxnSpPr>
        <cdr:cNvPr id="7" name="Connecteur droit 6">
          <a:extLst xmlns:a="http://schemas.openxmlformats.org/drawingml/2006/main">
            <a:ext uri="{FF2B5EF4-FFF2-40B4-BE49-F238E27FC236}">
              <a16:creationId xmlns:a16="http://schemas.microsoft.com/office/drawing/2014/main" id="{73D853CA-A628-FAE3-E676-7D817D64160F}"/>
            </a:ext>
          </a:extLst>
        </cdr:cNvPr>
        <cdr:cNvCxnSpPr/>
      </cdr:nvCxnSpPr>
      <cdr:spPr>
        <a:xfrm xmlns:a="http://schemas.openxmlformats.org/drawingml/2006/main" flipV="1">
          <a:off x="5966906" y="590502"/>
          <a:ext cx="20841" cy="303426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CTIVITE\Repertoires%20nominatifs\Delvainqui&#232;re\cartographie\D&#233;penses%20Coll%20Terr%20CB%20JCD\Tableau%20de%20bord%20CT%202024\TDB2\2&#232;me%20&#233;dition_PourCalculs_Tableau_bord_annuel_v07f&#233;vrier2025.xlsx" TargetMode="External"/><Relationship Id="rId1" Type="http://schemas.openxmlformats.org/officeDocument/2006/relationships/externalLinkPath" Target="file:///Y:\ACTIVITE\Repertoires%20nominatifs\Delvainqui&#232;re\cartographie\D&#233;penses%20Coll%20Terr%20CB%20JCD\Tableau%20de%20bord%20CT%202024\TDB2\2&#232;me%20&#233;dition_PourCalculs_Tableau_bord_annuel_v07f&#233;vrier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ire"/>
      <sheetName val="Tableau 1"/>
      <sheetName val="Tableau 2"/>
      <sheetName val="Tableau 3"/>
      <sheetName val="JC_Graphique 1_MAJ"/>
      <sheetName val="Graphique 2"/>
      <sheetName val="Graphique 3"/>
      <sheetName val="JC_Graphique 4_MAJ"/>
      <sheetName val="JC_Graphique 5_MAJ"/>
      <sheetName val="Tableau pour la carte"/>
    </sheetNames>
    <sheetDataSet>
      <sheetData sheetId="0"/>
      <sheetData sheetId="1"/>
      <sheetData sheetId="2"/>
      <sheetData sheetId="3"/>
      <sheetData sheetId="4">
        <row r="2">
          <cell r="C2">
            <v>2019</v>
          </cell>
          <cell r="D2">
            <v>2020</v>
          </cell>
          <cell r="E2">
            <v>2021</v>
          </cell>
          <cell r="F2">
            <v>2022</v>
          </cell>
          <cell r="G2">
            <v>2023</v>
          </cell>
        </row>
        <row r="29">
          <cell r="B29" t="str">
            <v>Communes</v>
          </cell>
          <cell r="C29">
            <v>6394.1353025250128</v>
          </cell>
          <cell r="D29">
            <v>5827.4028436018962</v>
          </cell>
          <cell r="E29">
            <v>5896.7304146972501</v>
          </cell>
          <cell r="F29">
            <v>6080.488553635646</v>
          </cell>
          <cell r="G29">
            <v>6318</v>
          </cell>
        </row>
        <row r="30">
          <cell r="B30" t="str">
            <v>EPCI</v>
          </cell>
          <cell r="C30">
            <v>2280.2572653644593</v>
          </cell>
          <cell r="D30">
            <v>1973.6872037914695</v>
          </cell>
          <cell r="E30">
            <v>2140.7693066087013</v>
          </cell>
          <cell r="F30">
            <v>2201.574423296202</v>
          </cell>
          <cell r="G30">
            <v>2401</v>
          </cell>
        </row>
        <row r="31">
          <cell r="B31" t="str">
            <v>Départements</v>
          </cell>
          <cell r="C31">
            <v>1204.4259171033827</v>
          </cell>
          <cell r="D31">
            <v>1195.8625592417063</v>
          </cell>
          <cell r="E31">
            <v>1168.515960735376</v>
          </cell>
          <cell r="F31">
            <v>1243.1784652430551</v>
          </cell>
          <cell r="G31">
            <v>1234</v>
          </cell>
        </row>
        <row r="32">
          <cell r="B32" t="str">
            <v>Régions</v>
          </cell>
          <cell r="C32">
            <v>877.19866603144362</v>
          </cell>
          <cell r="D32">
            <v>916.02843601895745</v>
          </cell>
          <cell r="E32">
            <v>846.45966525979736</v>
          </cell>
          <cell r="F32">
            <v>829.68599245680196</v>
          </cell>
          <cell r="G32">
            <v>781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O13"/>
  <sheetViews>
    <sheetView showGridLines="0" showRowColHeaders="0" tabSelected="1" zoomScaleNormal="100" workbookViewId="0">
      <selection activeCell="B12" sqref="B12"/>
    </sheetView>
  </sheetViews>
  <sheetFormatPr baseColWidth="10" defaultColWidth="10.7109375" defaultRowHeight="11.25" x14ac:dyDescent="0.2"/>
  <cols>
    <col min="1" max="1" width="5.42578125" style="59" customWidth="1"/>
    <col min="2" max="16384" width="10.7109375" style="59"/>
  </cols>
  <sheetData>
    <row r="2" spans="2:15" s="166" customFormat="1" ht="12" x14ac:dyDescent="0.2">
      <c r="B2" s="181" t="s">
        <v>99</v>
      </c>
      <c r="L2" s="169"/>
      <c r="M2" s="169"/>
      <c r="N2" s="169"/>
      <c r="O2" s="169"/>
    </row>
    <row r="3" spans="2:15" ht="12" x14ac:dyDescent="0.2">
      <c r="L3" s="170"/>
      <c r="M3" s="170"/>
      <c r="N3" s="170"/>
      <c r="O3" s="170"/>
    </row>
    <row r="4" spans="2:15" ht="15" x14ac:dyDescent="0.25">
      <c r="B4" s="364" t="s">
        <v>70</v>
      </c>
      <c r="L4" s="170"/>
      <c r="M4" s="170"/>
      <c r="N4" s="170"/>
      <c r="O4" s="170"/>
    </row>
    <row r="5" spans="2:15" ht="15" x14ac:dyDescent="0.25">
      <c r="B5" s="364" t="s">
        <v>71</v>
      </c>
      <c r="L5" s="170"/>
      <c r="M5" s="170"/>
      <c r="N5" s="170"/>
      <c r="O5" s="170"/>
    </row>
    <row r="6" spans="2:15" ht="15" x14ac:dyDescent="0.25">
      <c r="B6" s="364" t="s">
        <v>80</v>
      </c>
      <c r="L6" s="170"/>
      <c r="M6" s="170"/>
      <c r="N6" s="170"/>
      <c r="O6" s="170"/>
    </row>
    <row r="7" spans="2:15" ht="15" x14ac:dyDescent="0.25">
      <c r="B7" s="364" t="s">
        <v>81</v>
      </c>
      <c r="L7" s="170"/>
      <c r="M7" s="170"/>
      <c r="N7" s="170"/>
      <c r="O7" s="170"/>
    </row>
    <row r="8" spans="2:15" ht="11.45" customHeight="1" x14ac:dyDescent="0.25">
      <c r="B8" s="364" t="s">
        <v>82</v>
      </c>
      <c r="L8" s="170"/>
      <c r="M8" s="170"/>
      <c r="N8" s="170"/>
      <c r="O8" s="170"/>
    </row>
    <row r="9" spans="2:15" ht="15" x14ac:dyDescent="0.25">
      <c r="B9" s="364" t="s">
        <v>83</v>
      </c>
      <c r="L9" s="170"/>
      <c r="M9" s="170"/>
      <c r="N9" s="170"/>
      <c r="O9" s="170"/>
    </row>
    <row r="10" spans="2:15" ht="11.45" customHeight="1" x14ac:dyDescent="0.25">
      <c r="B10" s="364" t="s">
        <v>84</v>
      </c>
      <c r="C10" s="21"/>
      <c r="D10" s="21"/>
      <c r="E10" s="21"/>
      <c r="F10" s="21"/>
      <c r="G10" s="21"/>
      <c r="H10" s="21"/>
      <c r="I10" s="21"/>
      <c r="J10" s="21"/>
      <c r="K10" s="21"/>
      <c r="L10" s="171"/>
      <c r="M10" s="171"/>
      <c r="N10" s="170"/>
      <c r="O10" s="170"/>
    </row>
    <row r="11" spans="2:15" ht="15" x14ac:dyDescent="0.25">
      <c r="B11" s="364" t="s">
        <v>98</v>
      </c>
      <c r="L11" s="170"/>
      <c r="M11" s="170"/>
      <c r="N11" s="170"/>
      <c r="O11" s="170"/>
    </row>
    <row r="12" spans="2:15" ht="15" x14ac:dyDescent="0.25">
      <c r="B12" s="364" t="s">
        <v>85</v>
      </c>
      <c r="L12" s="170"/>
      <c r="M12" s="170"/>
      <c r="N12" s="170"/>
      <c r="O12" s="170"/>
    </row>
    <row r="13" spans="2:15" ht="12" x14ac:dyDescent="0.2">
      <c r="B13" s="182"/>
      <c r="L13" s="170"/>
      <c r="M13" s="170"/>
      <c r="N13" s="170"/>
      <c r="O13" s="170"/>
    </row>
  </sheetData>
  <hyperlinks>
    <hyperlink ref="B4" location="'Tableau 1'!A1" display="Tableau 1 : Dépenses culturelles consolidées des collectivités territoriales en 2023" xr:uid="{FBF0C8F7-BBBF-4BBA-B691-F42793B78297}"/>
    <hyperlink ref="B5" location="'Tableau 2'!A1" display="Tableau 2 : Répartition sectorielle des dépenses culturelles brutes des collectivités territoriales en 2023 (en %)" xr:uid="{00324EFD-BF01-4BBD-AB82-8F9679327399}"/>
    <hyperlink ref="B6" location="'Tableau 3'!A1" display="Tableau 3 : Taux d’évolution annuel des dépenses culturelles consolidées totales et de fonctionnement des collectivités territoriales de 2019 à 2023" xr:uid="{06A79C42-D68D-425B-B6D8-02B4485404B4}"/>
    <hyperlink ref="B8" location="'Graphique 2'!A1" display="Graphique 2 : Dépenses culturelles consolidées des collectivités territoriales en 2023" xr:uid="{2140C7E7-E77F-47E2-AE6B-94190CCC4800}"/>
    <hyperlink ref="B9" location="'Graphique 3'!A1" display="Graphique 3 : Dépenses culturelles consolidées des collectivités territoriales en fonctionnement, en investissement et totales en 2023 (en M€)" xr:uid="{F857A494-27AD-40E7-A08F-76F0B21C132B}"/>
    <hyperlink ref="B10" location="'Graphique 4'!A1" display="Graphique 4 : Évolution des dépenses culturelles consolidées des collectivités territoriales en fonctionnement, en investissement et totales, de 2022 à 2023 (en %)" xr:uid="{DA85DC76-A387-48AA-86B2-3DF895207AE8}"/>
    <hyperlink ref="B11" location="'Graphique 5'!A1" display="Graphique 5 : Évolution comparée des dépenses culturelles totales consolidées et des budgets totaux des collectivités territorilales de 2022 à 2023" xr:uid="{9A5FDC06-5CE7-424E-8314-F50EE661D9C6}"/>
    <hyperlink ref="B12" location="'Tableau et carte'!A1" display="Carte : Évolution des dépenses culturelles de fonctionnement et effectifs des blocs locaux, par région, entre 2022 et 2023" xr:uid="{5628F222-DC9A-4CA5-B9A1-2E68785C163C}"/>
    <hyperlink ref="B7" location="'Graphique 1'!A1" display="Graphique 1 :  Dépenses culturelles consolidées des collectivités territoriales de 2019 à 2023 (en millions d'euros constants 2023)" xr:uid="{BF1948C1-18CB-4D10-96E2-8F8DCD2BBA35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4F17-C26E-438B-B751-589A4D601172}">
  <sheetPr>
    <tabColor rgb="FF92D050"/>
  </sheetPr>
  <dimension ref="A1:R50"/>
  <sheetViews>
    <sheetView showGridLines="0" showRowColHeaders="0" workbookViewId="0"/>
  </sheetViews>
  <sheetFormatPr baseColWidth="10" defaultColWidth="11.42578125" defaultRowHeight="11.25" x14ac:dyDescent="0.2"/>
  <cols>
    <col min="1" max="1" width="6.140625" style="8" customWidth="1"/>
    <col min="2" max="2" width="23.85546875" style="8" customWidth="1"/>
    <col min="3" max="3" width="24.28515625" style="8" customWidth="1"/>
    <col min="4" max="16384" width="11.42578125" style="8"/>
  </cols>
  <sheetData>
    <row r="1" spans="1:18" x14ac:dyDescent="0.2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ht="37.5" customHeight="1" x14ac:dyDescent="0.2">
      <c r="A2" s="187"/>
      <c r="B2" s="362" t="s">
        <v>103</v>
      </c>
      <c r="C2" s="362"/>
      <c r="D2" s="362"/>
      <c r="E2" s="362"/>
      <c r="F2" s="362"/>
      <c r="G2" s="223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x14ac:dyDescent="0.2">
      <c r="A3" s="187"/>
      <c r="B3" s="363"/>
      <c r="C3" s="363"/>
      <c r="D3" s="363"/>
      <c r="E3" s="363"/>
      <c r="F3" s="363"/>
      <c r="G3" s="223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1:18" ht="10.5" customHeight="1" x14ac:dyDescent="0.2">
      <c r="A4" s="187"/>
      <c r="B4" s="363"/>
      <c r="C4" s="363"/>
      <c r="D4" s="363"/>
      <c r="E4" s="363"/>
      <c r="F4" s="363"/>
      <c r="G4" s="223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</row>
    <row r="5" spans="1:18" ht="21" customHeight="1" x14ac:dyDescent="0.2">
      <c r="A5" s="187"/>
      <c r="B5" s="188"/>
      <c r="C5" s="188"/>
      <c r="D5" s="188"/>
      <c r="E5" s="188"/>
      <c r="F5" s="188"/>
      <c r="G5" s="187"/>
      <c r="H5" s="187"/>
      <c r="I5" s="190"/>
      <c r="J5" s="190"/>
      <c r="K5" s="187"/>
      <c r="L5" s="187"/>
      <c r="M5" s="187"/>
      <c r="N5" s="187"/>
      <c r="O5" s="187"/>
      <c r="P5" s="187"/>
      <c r="Q5" s="187"/>
      <c r="R5" s="187"/>
    </row>
    <row r="6" spans="1:18" ht="22.5" customHeight="1" x14ac:dyDescent="0.2">
      <c r="A6" s="187"/>
      <c r="B6" s="189"/>
      <c r="C6" s="360" t="s">
        <v>92</v>
      </c>
      <c r="D6" s="353" t="s">
        <v>86</v>
      </c>
      <c r="E6" s="354"/>
      <c r="F6" s="355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</row>
    <row r="7" spans="1:18" ht="36" customHeight="1" x14ac:dyDescent="0.2">
      <c r="A7" s="187"/>
      <c r="B7" s="189"/>
      <c r="C7" s="361"/>
      <c r="D7" s="356" t="s">
        <v>87</v>
      </c>
      <c r="E7" s="357"/>
      <c r="F7" s="358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</row>
    <row r="8" spans="1:18" ht="33.75" x14ac:dyDescent="0.2">
      <c r="A8" s="187"/>
      <c r="B8" s="191" t="s">
        <v>50</v>
      </c>
      <c r="C8" s="192" t="s">
        <v>91</v>
      </c>
      <c r="D8" s="193" t="s">
        <v>88</v>
      </c>
      <c r="E8" s="194" t="s">
        <v>89</v>
      </c>
      <c r="F8" s="195" t="s">
        <v>97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 x14ac:dyDescent="0.2">
      <c r="A9" s="187"/>
      <c r="B9" s="203" t="s">
        <v>52</v>
      </c>
      <c r="C9" s="204">
        <v>52.664324289472766</v>
      </c>
      <c r="D9" s="205">
        <v>3</v>
      </c>
      <c r="E9" s="44">
        <v>0</v>
      </c>
      <c r="F9" s="206">
        <v>0</v>
      </c>
      <c r="G9" s="201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</row>
    <row r="10" spans="1:18" x14ac:dyDescent="0.2">
      <c r="A10" s="187"/>
      <c r="B10" s="203" t="s">
        <v>54</v>
      </c>
      <c r="C10" s="204">
        <v>30.811921884965376</v>
      </c>
      <c r="D10" s="205">
        <v>4</v>
      </c>
      <c r="E10" s="59">
        <v>1</v>
      </c>
      <c r="F10" s="206">
        <v>0</v>
      </c>
      <c r="G10" s="201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x14ac:dyDescent="0.2">
      <c r="A11" s="187"/>
      <c r="B11" s="203" t="s">
        <v>68</v>
      </c>
      <c r="C11" s="204">
        <v>14.976584141215854</v>
      </c>
      <c r="D11" s="205">
        <v>6</v>
      </c>
      <c r="E11" s="59">
        <v>2</v>
      </c>
      <c r="F11" s="206">
        <v>1</v>
      </c>
      <c r="G11" s="201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</row>
    <row r="12" spans="1:18" x14ac:dyDescent="0.2">
      <c r="A12" s="187"/>
      <c r="B12" s="203" t="s">
        <v>51</v>
      </c>
      <c r="C12" s="204">
        <v>14.282644085431428</v>
      </c>
      <c r="D12" s="205">
        <v>3</v>
      </c>
      <c r="E12" s="59">
        <v>2</v>
      </c>
      <c r="F12" s="206">
        <v>1</v>
      </c>
      <c r="G12" s="201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</row>
    <row r="13" spans="1:18" x14ac:dyDescent="0.2">
      <c r="A13" s="187"/>
      <c r="B13" s="203" t="s">
        <v>55</v>
      </c>
      <c r="C13" s="204">
        <v>11.978493846367556</v>
      </c>
      <c r="D13" s="205">
        <v>2</v>
      </c>
      <c r="E13" s="44">
        <v>3</v>
      </c>
      <c r="F13" s="206">
        <v>0</v>
      </c>
      <c r="G13" s="201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 x14ac:dyDescent="0.2">
      <c r="A14" s="187"/>
      <c r="B14" s="203" t="s">
        <v>56</v>
      </c>
      <c r="C14" s="207">
        <v>8.4376146483831285</v>
      </c>
      <c r="D14" s="205">
        <v>32</v>
      </c>
      <c r="E14" s="59">
        <v>14</v>
      </c>
      <c r="F14" s="206">
        <v>4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</row>
    <row r="15" spans="1:18" x14ac:dyDescent="0.2">
      <c r="A15" s="187"/>
      <c r="B15" s="203" t="s">
        <v>53</v>
      </c>
      <c r="C15" s="204">
        <v>7.9229705827842611</v>
      </c>
      <c r="D15" s="205">
        <v>3</v>
      </c>
      <c r="E15" s="59">
        <v>1</v>
      </c>
      <c r="F15" s="206">
        <v>0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 x14ac:dyDescent="0.2">
      <c r="A16" s="187"/>
      <c r="B16" s="196" t="s">
        <v>63</v>
      </c>
      <c r="C16" s="197">
        <v>6.5822099444743598</v>
      </c>
      <c r="D16" s="198">
        <v>34</v>
      </c>
      <c r="E16" s="199">
        <v>16</v>
      </c>
      <c r="F16" s="200">
        <v>7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x14ac:dyDescent="0.2">
      <c r="A17" s="187"/>
      <c r="B17" s="196" t="s">
        <v>66</v>
      </c>
      <c r="C17" s="197">
        <v>5.362091492059351</v>
      </c>
      <c r="D17" s="198">
        <v>63</v>
      </c>
      <c r="E17" s="199">
        <v>39</v>
      </c>
      <c r="F17" s="200">
        <v>9</v>
      </c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x14ac:dyDescent="0.2">
      <c r="A18" s="187"/>
      <c r="B18" s="196" t="s">
        <v>59</v>
      </c>
      <c r="C18" s="202">
        <v>3.97005269400037</v>
      </c>
      <c r="D18" s="198">
        <v>28</v>
      </c>
      <c r="E18" s="199">
        <v>19</v>
      </c>
      <c r="F18" s="200">
        <v>6</v>
      </c>
      <c r="G18" s="201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</row>
    <row r="19" spans="1:18" x14ac:dyDescent="0.2">
      <c r="A19" s="187"/>
      <c r="B19" s="196" t="s">
        <v>67</v>
      </c>
      <c r="C19" s="202">
        <v>3.1519063911110257</v>
      </c>
      <c r="D19" s="198">
        <v>28</v>
      </c>
      <c r="E19" s="295">
        <v>10</v>
      </c>
      <c r="F19" s="200">
        <v>2</v>
      </c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</row>
    <row r="20" spans="1:18" x14ac:dyDescent="0.2">
      <c r="A20" s="187"/>
      <c r="B20" s="196" t="s">
        <v>65</v>
      </c>
      <c r="C20" s="202">
        <v>2.8704276967096876</v>
      </c>
      <c r="D20" s="198">
        <v>59</v>
      </c>
      <c r="E20" s="199">
        <v>32</v>
      </c>
      <c r="F20" s="200">
        <v>7</v>
      </c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</row>
    <row r="21" spans="1:18" x14ac:dyDescent="0.2">
      <c r="A21" s="187"/>
      <c r="B21" s="196" t="s">
        <v>64</v>
      </c>
      <c r="C21" s="202">
        <v>2.8682297751121411</v>
      </c>
      <c r="D21" s="198">
        <v>54</v>
      </c>
      <c r="E21" s="199">
        <v>31</v>
      </c>
      <c r="F21" s="200">
        <v>10</v>
      </c>
      <c r="G21" s="187"/>
      <c r="H21" s="208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x14ac:dyDescent="0.2">
      <c r="A22" s="187"/>
      <c r="B22" s="196" t="s">
        <v>62</v>
      </c>
      <c r="C22" s="202">
        <v>2.8651529561332101</v>
      </c>
      <c r="D22" s="198">
        <v>37</v>
      </c>
      <c r="E22" s="199">
        <v>20</v>
      </c>
      <c r="F22" s="200">
        <v>6</v>
      </c>
      <c r="G22" s="187"/>
      <c r="H22" s="187"/>
      <c r="I22" s="209"/>
      <c r="J22" s="187"/>
      <c r="K22" s="187"/>
      <c r="L22" s="187"/>
      <c r="M22" s="187"/>
      <c r="N22" s="187"/>
      <c r="O22" s="187"/>
      <c r="P22" s="187"/>
      <c r="Q22" s="187"/>
      <c r="R22" s="187"/>
    </row>
    <row r="23" spans="1:18" x14ac:dyDescent="0.2">
      <c r="A23" s="187"/>
      <c r="B23" s="203" t="s">
        <v>61</v>
      </c>
      <c r="C23" s="204">
        <v>0.70244934032679396</v>
      </c>
      <c r="D23" s="205">
        <v>52</v>
      </c>
      <c r="E23" s="59">
        <v>36</v>
      </c>
      <c r="F23" s="206">
        <v>11</v>
      </c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</row>
    <row r="24" spans="1:18" x14ac:dyDescent="0.2">
      <c r="A24" s="187"/>
      <c r="B24" s="196" t="s">
        <v>58</v>
      </c>
      <c r="C24" s="202">
        <v>0.35950794394079555</v>
      </c>
      <c r="D24" s="198">
        <v>26</v>
      </c>
      <c r="E24" s="199">
        <v>24</v>
      </c>
      <c r="F24" s="200">
        <v>7</v>
      </c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 x14ac:dyDescent="0.2">
      <c r="A25" s="187"/>
      <c r="B25" s="196" t="s">
        <v>57</v>
      </c>
      <c r="C25" s="202">
        <v>0.27605763864828603</v>
      </c>
      <c r="D25" s="198">
        <v>20</v>
      </c>
      <c r="E25" s="199">
        <v>22</v>
      </c>
      <c r="F25" s="200">
        <v>8</v>
      </c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</row>
    <row r="26" spans="1:18" x14ac:dyDescent="0.2">
      <c r="A26" s="187"/>
      <c r="B26" s="293" t="s">
        <v>60</v>
      </c>
      <c r="C26" s="204">
        <v>-0.19501790202296476</v>
      </c>
      <c r="D26" s="294">
        <v>32</v>
      </c>
      <c r="E26" s="296">
        <v>32</v>
      </c>
      <c r="F26" s="297">
        <v>4</v>
      </c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</row>
    <row r="27" spans="1:18" x14ac:dyDescent="0.2">
      <c r="A27" s="187"/>
      <c r="B27" s="210" t="s">
        <v>5</v>
      </c>
      <c r="C27" s="211">
        <v>4.5492232036337343</v>
      </c>
      <c r="D27" s="212">
        <v>486</v>
      </c>
      <c r="E27" s="212">
        <v>304</v>
      </c>
      <c r="F27" s="213">
        <v>83</v>
      </c>
      <c r="G27" s="201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x14ac:dyDescent="0.2">
      <c r="A28" s="187"/>
      <c r="B28" s="359" t="s">
        <v>101</v>
      </c>
      <c r="C28" s="359"/>
      <c r="D28" s="359"/>
      <c r="E28" s="359"/>
      <c r="F28" s="359"/>
      <c r="G28" s="359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x14ac:dyDescent="0.2">
      <c r="A29" s="187"/>
      <c r="B29" s="214" t="s">
        <v>90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</row>
    <row r="30" spans="1:18" x14ac:dyDescent="0.2">
      <c r="A30" s="187"/>
      <c r="B30" s="187" t="s">
        <v>104</v>
      </c>
      <c r="C30" s="187"/>
      <c r="D30" s="187"/>
      <c r="E30" s="187"/>
      <c r="F30" s="21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x14ac:dyDescent="0.2">
      <c r="A31" s="187"/>
      <c r="B31" s="215" t="s">
        <v>102</v>
      </c>
      <c r="C31" s="187"/>
      <c r="D31" s="216"/>
      <c r="E31" s="216"/>
      <c r="F31" s="216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</row>
    <row r="32" spans="1:18" x14ac:dyDescent="0.2">
      <c r="A32" s="187"/>
      <c r="B32" s="187"/>
      <c r="C32" s="187"/>
      <c r="D32" s="217"/>
      <c r="E32" s="21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</row>
    <row r="33" spans="1:18" x14ac:dyDescent="0.2">
      <c r="A33" s="187"/>
      <c r="B33" s="25"/>
      <c r="C33" s="25"/>
      <c r="D33" s="218"/>
      <c r="E33" s="218"/>
      <c r="F33" s="218"/>
      <c r="G33" s="25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 x14ac:dyDescent="0.2">
      <c r="A34" s="187"/>
      <c r="B34" s="25"/>
      <c r="C34" s="25"/>
      <c r="D34" s="219"/>
      <c r="E34" s="218"/>
      <c r="F34" s="218"/>
      <c r="G34" s="25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x14ac:dyDescent="0.2">
      <c r="A35" s="187"/>
      <c r="B35" s="25"/>
      <c r="C35" s="25"/>
      <c r="D35" s="218"/>
      <c r="E35" s="220"/>
      <c r="F35" s="218"/>
      <c r="G35" s="25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</row>
    <row r="36" spans="1:18" x14ac:dyDescent="0.2">
      <c r="A36" s="187"/>
      <c r="B36" s="25"/>
      <c r="C36" s="25"/>
      <c r="D36" s="219"/>
      <c r="E36" s="221"/>
      <c r="F36" s="221"/>
      <c r="G36" s="25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</row>
    <row r="37" spans="1:18" x14ac:dyDescent="0.2">
      <c r="A37" s="187"/>
      <c r="B37" s="25"/>
      <c r="C37" s="25"/>
      <c r="D37" s="218"/>
      <c r="E37" s="218"/>
      <c r="F37" s="218"/>
      <c r="G37" s="25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</row>
    <row r="38" spans="1:18" x14ac:dyDescent="0.2">
      <c r="A38" s="187"/>
      <c r="B38" s="25"/>
      <c r="C38" s="25"/>
      <c r="D38" s="218"/>
      <c r="E38" s="218"/>
      <c r="F38" s="218"/>
      <c r="G38" s="25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18" x14ac:dyDescent="0.2">
      <c r="A39" s="187"/>
      <c r="B39" s="25"/>
      <c r="C39" s="25"/>
      <c r="D39" s="218"/>
      <c r="E39" s="218"/>
      <c r="F39" s="218"/>
      <c r="G39" s="25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">
      <c r="A40" s="187"/>
      <c r="B40" s="25"/>
      <c r="C40" s="25"/>
      <c r="D40" s="218"/>
      <c r="E40" s="218"/>
      <c r="F40" s="218"/>
      <c r="G40" s="25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</row>
    <row r="41" spans="1:18" x14ac:dyDescent="0.2">
      <c r="A41" s="187"/>
      <c r="B41" s="25"/>
      <c r="C41" s="25"/>
      <c r="D41" s="222"/>
      <c r="E41" s="221"/>
      <c r="F41" s="221"/>
      <c r="G41" s="25"/>
    </row>
    <row r="42" spans="1:18" x14ac:dyDescent="0.2">
      <c r="A42" s="187"/>
      <c r="B42" s="25"/>
      <c r="C42" s="25"/>
      <c r="D42" s="221"/>
      <c r="E42" s="220"/>
      <c r="F42" s="218"/>
      <c r="G42" s="25"/>
    </row>
    <row r="43" spans="1:18" x14ac:dyDescent="0.2">
      <c r="B43" s="15"/>
      <c r="C43" s="15"/>
      <c r="D43" s="16"/>
      <c r="E43" s="16"/>
      <c r="F43" s="16"/>
      <c r="G43" s="15"/>
    </row>
    <row r="44" spans="1:18" x14ac:dyDescent="0.2">
      <c r="B44" s="15"/>
      <c r="C44" s="15"/>
      <c r="D44" s="18"/>
      <c r="E44" s="16"/>
      <c r="F44" s="16"/>
      <c r="G44" s="15"/>
    </row>
    <row r="45" spans="1:18" x14ac:dyDescent="0.2">
      <c r="B45" s="15"/>
      <c r="C45" s="15"/>
      <c r="D45" s="16"/>
      <c r="E45" s="16"/>
      <c r="F45" s="16"/>
      <c r="G45" s="15"/>
    </row>
    <row r="46" spans="1:18" x14ac:dyDescent="0.2">
      <c r="B46" s="15"/>
      <c r="C46" s="15"/>
      <c r="D46" s="16"/>
      <c r="E46" s="16"/>
      <c r="F46" s="16"/>
      <c r="G46" s="15"/>
    </row>
    <row r="47" spans="1:18" x14ac:dyDescent="0.2">
      <c r="B47" s="15"/>
      <c r="C47" s="19"/>
      <c r="D47" s="16"/>
      <c r="E47" s="16"/>
      <c r="F47" s="16"/>
      <c r="G47" s="15"/>
    </row>
    <row r="48" spans="1:18" x14ac:dyDescent="0.2">
      <c r="B48" s="15"/>
      <c r="C48" s="15"/>
      <c r="D48" s="16"/>
      <c r="E48" s="16"/>
      <c r="F48" s="16"/>
      <c r="G48" s="15"/>
    </row>
    <row r="49" spans="2:7" x14ac:dyDescent="0.2">
      <c r="B49" s="15"/>
      <c r="C49" s="15"/>
      <c r="D49" s="16"/>
      <c r="E49" s="16"/>
      <c r="F49" s="16"/>
      <c r="G49" s="15"/>
    </row>
    <row r="50" spans="2:7" x14ac:dyDescent="0.2">
      <c r="B50" s="15"/>
      <c r="C50" s="15"/>
      <c r="D50" s="18"/>
      <c r="E50" s="17"/>
      <c r="F50" s="18"/>
      <c r="G50" s="15"/>
    </row>
  </sheetData>
  <sortState xmlns:xlrd2="http://schemas.microsoft.com/office/spreadsheetml/2017/richdata2" ref="B9:F26">
    <sortCondition descending="1" ref="C9:C26"/>
  </sortState>
  <mergeCells count="5">
    <mergeCell ref="D6:F6"/>
    <mergeCell ref="D7:F7"/>
    <mergeCell ref="B28:G28"/>
    <mergeCell ref="C6:C7"/>
    <mergeCell ref="B2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5"/>
  <sheetViews>
    <sheetView showGridLines="0" showRowColHeaders="0" zoomScaleNormal="100" workbookViewId="0"/>
  </sheetViews>
  <sheetFormatPr baseColWidth="10" defaultColWidth="10.85546875" defaultRowHeight="11.25" x14ac:dyDescent="0.2"/>
  <cols>
    <col min="1" max="1" width="6" style="21" customWidth="1"/>
    <col min="2" max="2" width="16.42578125" style="21" customWidth="1"/>
    <col min="3" max="3" width="9.5703125" style="21" bestFit="1" customWidth="1"/>
    <col min="4" max="4" width="8.7109375" style="21" bestFit="1" customWidth="1"/>
    <col min="5" max="5" width="21.42578125" style="21" bestFit="1" customWidth="1"/>
    <col min="6" max="6" width="19.85546875" style="21" bestFit="1" customWidth="1"/>
    <col min="7" max="7" width="15" style="21" bestFit="1" customWidth="1"/>
    <col min="8" max="8" width="16.85546875" style="21" bestFit="1" customWidth="1"/>
    <col min="9" max="9" width="14.7109375" style="21" bestFit="1" customWidth="1"/>
    <col min="10" max="10" width="15.85546875" style="21" bestFit="1" customWidth="1"/>
    <col min="11" max="11" width="14.42578125" style="21" bestFit="1" customWidth="1"/>
    <col min="12" max="12" width="13" style="21" customWidth="1"/>
    <col min="13" max="13" width="15.28515625" style="21" customWidth="1"/>
    <col min="14" max="14" width="13.5703125" style="21" customWidth="1"/>
    <col min="15" max="15" width="8.7109375" style="21" bestFit="1" customWidth="1"/>
    <col min="16" max="16" width="9.5703125" style="21" bestFit="1" customWidth="1"/>
    <col min="17" max="16384" width="10.85546875" style="21"/>
  </cols>
  <sheetData>
    <row r="2" spans="2:14" ht="11.25" customHeight="1" x14ac:dyDescent="0.2">
      <c r="B2" s="298" t="s">
        <v>70</v>
      </c>
      <c r="C2" s="298"/>
      <c r="D2" s="298"/>
      <c r="E2" s="298"/>
      <c r="F2" s="298"/>
    </row>
    <row r="3" spans="2:14" x14ac:dyDescent="0.2">
      <c r="B3" s="129" t="s">
        <v>33</v>
      </c>
      <c r="E3" s="173"/>
      <c r="H3" s="174"/>
    </row>
    <row r="4" spans="2:14" x14ac:dyDescent="0.2">
      <c r="B4" s="306"/>
      <c r="C4" s="308" t="s">
        <v>0</v>
      </c>
      <c r="D4" s="309" t="s">
        <v>1</v>
      </c>
      <c r="E4" s="130" t="s">
        <v>2</v>
      </c>
      <c r="F4" s="311" t="s">
        <v>34</v>
      </c>
      <c r="G4" s="311" t="s">
        <v>4</v>
      </c>
      <c r="H4" s="299" t="s">
        <v>5</v>
      </c>
      <c r="J4" s="20"/>
    </row>
    <row r="5" spans="2:14" x14ac:dyDescent="0.2">
      <c r="B5" s="307"/>
      <c r="C5" s="308"/>
      <c r="D5" s="310"/>
      <c r="E5" s="131" t="s">
        <v>6</v>
      </c>
      <c r="F5" s="312"/>
      <c r="G5" s="312"/>
      <c r="H5" s="300"/>
    </row>
    <row r="6" spans="2:14" x14ac:dyDescent="0.2">
      <c r="B6" s="175" t="s">
        <v>7</v>
      </c>
      <c r="C6" s="132">
        <v>6317.8863118700001</v>
      </c>
      <c r="D6" s="132">
        <v>2400.5280241800001</v>
      </c>
      <c r="E6" s="132">
        <v>8718.4143360500002</v>
      </c>
      <c r="F6" s="133">
        <v>1233.7942336211488</v>
      </c>
      <c r="G6" s="133">
        <v>780.93300901999999</v>
      </c>
      <c r="H6" s="133">
        <v>10733.141578691149</v>
      </c>
      <c r="I6" s="41"/>
      <c r="N6" s="20"/>
    </row>
    <row r="7" spans="2:14" x14ac:dyDescent="0.2">
      <c r="B7" s="176" t="s">
        <v>8</v>
      </c>
      <c r="C7" s="134">
        <v>5125.04896964</v>
      </c>
      <c r="D7" s="134">
        <v>1967.45566878</v>
      </c>
      <c r="E7" s="134">
        <v>7092.5046384199995</v>
      </c>
      <c r="F7" s="135">
        <v>852.65377120114897</v>
      </c>
      <c r="G7" s="136">
        <v>545.06523288999995</v>
      </c>
      <c r="H7" s="136">
        <v>8490.2236425111478</v>
      </c>
      <c r="I7" s="41"/>
      <c r="J7" s="62"/>
      <c r="K7" s="70"/>
      <c r="L7" s="70"/>
      <c r="M7" s="70"/>
      <c r="N7" s="68"/>
    </row>
    <row r="8" spans="2:14" x14ac:dyDescent="0.2">
      <c r="B8" s="137" t="s">
        <v>9</v>
      </c>
      <c r="C8" s="138">
        <v>1192.8373422300001</v>
      </c>
      <c r="D8" s="138">
        <v>433.07235539999999</v>
      </c>
      <c r="E8" s="138">
        <v>1625.9096976300002</v>
      </c>
      <c r="F8" s="139">
        <v>381.14046242000001</v>
      </c>
      <c r="G8" s="139">
        <v>235.86777613000001</v>
      </c>
      <c r="H8" s="139">
        <v>2242.9179361800002</v>
      </c>
      <c r="I8" s="140"/>
      <c r="J8" s="141"/>
      <c r="K8" s="70"/>
      <c r="L8" s="70"/>
      <c r="M8" s="70"/>
      <c r="N8" s="68"/>
    </row>
    <row r="9" spans="2:14" x14ac:dyDescent="0.2">
      <c r="B9" s="175" t="s">
        <v>10</v>
      </c>
      <c r="C9" s="142">
        <v>134.82932221053215</v>
      </c>
      <c r="D9" s="132">
        <v>34.835918992958383</v>
      </c>
      <c r="E9" s="143">
        <v>126.51965421708874</v>
      </c>
      <c r="F9" s="132">
        <v>18.898581503357306</v>
      </c>
      <c r="G9" s="132">
        <v>11.475443838298331</v>
      </c>
      <c r="H9" s="132">
        <v>155.75691964810906</v>
      </c>
      <c r="I9" s="45"/>
      <c r="J9" s="144"/>
      <c r="K9" s="70"/>
      <c r="L9" s="70"/>
      <c r="M9" s="70"/>
      <c r="N9" s="68"/>
    </row>
    <row r="10" spans="2:14" x14ac:dyDescent="0.2">
      <c r="B10" s="176" t="s">
        <v>8</v>
      </c>
      <c r="C10" s="145">
        <v>109.37311068324996</v>
      </c>
      <c r="D10" s="134">
        <v>28.551271057653608</v>
      </c>
      <c r="E10" s="146">
        <v>102.92482093625172</v>
      </c>
      <c r="F10" s="134">
        <v>13.060481521214392</v>
      </c>
      <c r="G10" s="134">
        <v>8.0094776325148338</v>
      </c>
      <c r="H10" s="134">
        <v>123.2082025552062</v>
      </c>
      <c r="I10" s="147"/>
      <c r="J10" s="147"/>
    </row>
    <row r="11" spans="2:14" x14ac:dyDescent="0.2">
      <c r="B11" s="137" t="s">
        <v>9</v>
      </c>
      <c r="C11" s="148">
        <v>25.456211527282196</v>
      </c>
      <c r="D11" s="138">
        <v>6.2846479353047719</v>
      </c>
      <c r="E11" s="146">
        <v>23.594833280836994</v>
      </c>
      <c r="F11" s="138">
        <v>5.8380999821429169</v>
      </c>
      <c r="G11" s="138">
        <v>3.4659662057834968</v>
      </c>
      <c r="H11" s="138">
        <v>32.548717092902855</v>
      </c>
      <c r="I11" s="147"/>
      <c r="J11" s="147"/>
    </row>
    <row r="12" spans="2:14" x14ac:dyDescent="0.2">
      <c r="B12" s="176" t="s">
        <v>11</v>
      </c>
      <c r="C12" s="149">
        <v>7.5541643275068113E-2</v>
      </c>
      <c r="D12" s="149">
        <v>5.8967305684115179E-2</v>
      </c>
      <c r="E12" s="149">
        <v>7.0115303433056317E-2</v>
      </c>
      <c r="F12" s="149">
        <v>1.626010673629982E-2</v>
      </c>
      <c r="G12" s="149">
        <v>2.046988415836869E-2</v>
      </c>
      <c r="H12" s="150">
        <v>4.5026684956975933E-2</v>
      </c>
      <c r="I12" s="151"/>
      <c r="J12" s="20"/>
      <c r="K12" s="68"/>
    </row>
    <row r="13" spans="2:14" x14ac:dyDescent="0.2">
      <c r="B13" s="176" t="s">
        <v>8</v>
      </c>
      <c r="C13" s="152">
        <v>7.9623555571492019E-2</v>
      </c>
      <c r="D13" s="152">
        <v>6.6668855770526808E-2</v>
      </c>
      <c r="E13" s="152">
        <v>7.5551152353379877E-2</v>
      </c>
      <c r="F13" s="152">
        <v>1.3462829483918288E-2</v>
      </c>
      <c r="G13" s="152">
        <v>2.2303446204731445E-2</v>
      </c>
      <c r="H13" s="153">
        <v>4.6739621846033974E-2</v>
      </c>
      <c r="I13" s="151"/>
      <c r="K13" s="25"/>
    </row>
    <row r="14" spans="2:14" x14ac:dyDescent="0.2">
      <c r="B14" s="137" t="s">
        <v>9</v>
      </c>
      <c r="C14" s="154">
        <v>6.1906102723369286E-2</v>
      </c>
      <c r="D14" s="154">
        <v>3.8671979395028304E-2</v>
      </c>
      <c r="E14" s="154">
        <v>5.336607650979161E-2</v>
      </c>
      <c r="F14" s="154">
        <v>3.0382623629492869E-2</v>
      </c>
      <c r="G14" s="154">
        <v>1.7201900108910911E-2</v>
      </c>
      <c r="H14" s="155">
        <v>3.9541236260003297E-2</v>
      </c>
      <c r="I14" s="151"/>
    </row>
    <row r="15" spans="2:14" ht="23.1" customHeight="1" x14ac:dyDescent="0.2">
      <c r="B15" s="304" t="s">
        <v>32</v>
      </c>
      <c r="C15" s="304"/>
      <c r="D15" s="304"/>
      <c r="E15" s="304"/>
      <c r="F15" s="304"/>
      <c r="G15" s="304"/>
      <c r="H15" s="305"/>
    </row>
    <row r="16" spans="2:14" x14ac:dyDescent="0.2">
      <c r="B16" s="313" t="s">
        <v>48</v>
      </c>
      <c r="C16" s="313"/>
      <c r="D16" s="313"/>
      <c r="E16" s="313"/>
      <c r="F16" s="313"/>
      <c r="G16" s="313"/>
      <c r="H16" s="313"/>
      <c r="I16" s="314"/>
    </row>
    <row r="17" spans="2:12" x14ac:dyDescent="0.2">
      <c r="B17" s="301" t="s">
        <v>77</v>
      </c>
      <c r="C17" s="301"/>
      <c r="D17" s="301"/>
      <c r="E17" s="301"/>
      <c r="F17" s="301"/>
      <c r="G17" s="301"/>
      <c r="H17" s="302"/>
      <c r="I17" s="303"/>
    </row>
    <row r="19" spans="2:12" x14ac:dyDescent="0.2">
      <c r="B19" s="156"/>
    </row>
    <row r="20" spans="2:12" x14ac:dyDescent="0.2">
      <c r="C20" s="41"/>
      <c r="G20" s="41"/>
      <c r="H20" s="41"/>
      <c r="K20" s="41"/>
      <c r="L20" s="41"/>
    </row>
    <row r="21" spans="2:12" x14ac:dyDescent="0.2">
      <c r="C21" s="61"/>
      <c r="D21" s="61"/>
      <c r="E21" s="61"/>
      <c r="F21" s="61"/>
      <c r="G21" s="61"/>
      <c r="H21" s="61"/>
      <c r="K21" s="41"/>
      <c r="L21" s="41"/>
    </row>
    <row r="22" spans="2:12" x14ac:dyDescent="0.2">
      <c r="C22" s="61"/>
      <c r="D22" s="61"/>
      <c r="E22" s="61"/>
      <c r="F22" s="61"/>
      <c r="G22" s="61"/>
      <c r="H22" s="61"/>
    </row>
    <row r="23" spans="2:12" x14ac:dyDescent="0.2">
      <c r="C23" s="41"/>
      <c r="G23" s="41"/>
    </row>
    <row r="24" spans="2:12" x14ac:dyDescent="0.2">
      <c r="G24" s="41"/>
    </row>
    <row r="25" spans="2:12" x14ac:dyDescent="0.2">
      <c r="C25" s="41"/>
    </row>
  </sheetData>
  <mergeCells count="10">
    <mergeCell ref="B2:F2"/>
    <mergeCell ref="H4:H5"/>
    <mergeCell ref="B17:I17"/>
    <mergeCell ref="B15:H15"/>
    <mergeCell ref="B4:B5"/>
    <mergeCell ref="C4:C5"/>
    <mergeCell ref="D4:D5"/>
    <mergeCell ref="F4:F5"/>
    <mergeCell ref="G4:G5"/>
    <mergeCell ref="B16:I16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201A-F611-4024-8C79-1C942976AC46}">
  <dimension ref="B2:N51"/>
  <sheetViews>
    <sheetView showGridLines="0" showRowColHeaders="0" zoomScaleNormal="100" workbookViewId="0"/>
  </sheetViews>
  <sheetFormatPr baseColWidth="10" defaultColWidth="10.85546875" defaultRowHeight="11.25" x14ac:dyDescent="0.2"/>
  <cols>
    <col min="1" max="1" width="2.85546875" style="21" customWidth="1"/>
    <col min="2" max="2" width="37.85546875" style="21" customWidth="1"/>
    <col min="3" max="3" width="14" style="21" customWidth="1"/>
    <col min="4" max="4" width="16.140625" style="21" bestFit="1" customWidth="1"/>
    <col min="5" max="5" width="14" style="21" customWidth="1"/>
    <col min="6" max="6" width="13" style="21" customWidth="1"/>
    <col min="7" max="7" width="22.42578125" style="21" bestFit="1" customWidth="1"/>
    <col min="8" max="8" width="1.7109375" style="21" customWidth="1"/>
    <col min="9" max="9" width="14" style="21" customWidth="1"/>
    <col min="10" max="10" width="30.7109375" style="21" bestFit="1" customWidth="1"/>
    <col min="11" max="11" width="14.85546875" style="21" customWidth="1"/>
    <col min="12" max="16384" width="10.85546875" style="21"/>
  </cols>
  <sheetData>
    <row r="2" spans="2:12" x14ac:dyDescent="0.2">
      <c r="B2" s="298" t="s">
        <v>71</v>
      </c>
      <c r="C2" s="298"/>
      <c r="D2" s="298"/>
      <c r="E2" s="298"/>
      <c r="F2" s="298"/>
      <c r="G2" s="298"/>
      <c r="H2" s="29"/>
    </row>
    <row r="3" spans="2:12" x14ac:dyDescent="0.2">
      <c r="B3" s="173" t="s">
        <v>12</v>
      </c>
      <c r="G3" s="65"/>
      <c r="H3" s="65"/>
      <c r="K3" s="41"/>
      <c r="L3" s="3"/>
    </row>
    <row r="4" spans="2:12" x14ac:dyDescent="0.2">
      <c r="B4" s="173"/>
      <c r="G4" s="65"/>
      <c r="H4" s="65"/>
      <c r="K4" s="41"/>
      <c r="L4" s="3"/>
    </row>
    <row r="5" spans="2:12" x14ac:dyDescent="0.2">
      <c r="B5" s="124"/>
      <c r="C5" s="99" t="s">
        <v>0</v>
      </c>
      <c r="D5" s="100" t="s">
        <v>13</v>
      </c>
      <c r="E5" s="100" t="s">
        <v>34</v>
      </c>
      <c r="F5" s="101" t="s">
        <v>4</v>
      </c>
      <c r="G5" s="102" t="s">
        <v>14</v>
      </c>
      <c r="H5" s="66"/>
      <c r="K5" s="41"/>
      <c r="L5" s="3"/>
    </row>
    <row r="6" spans="2:12" ht="12.95" customHeight="1" x14ac:dyDescent="0.2">
      <c r="B6" s="125" t="s">
        <v>15</v>
      </c>
      <c r="C6" s="122">
        <v>35.132775619263825</v>
      </c>
      <c r="D6" s="116">
        <v>36.345710445379567</v>
      </c>
      <c r="E6" s="116">
        <v>58.383935853879407</v>
      </c>
      <c r="F6" s="123">
        <v>22.594452892595836</v>
      </c>
      <c r="G6" s="103">
        <v>37.138353231308152</v>
      </c>
      <c r="H6" s="67"/>
      <c r="I6" s="68"/>
      <c r="K6" s="41"/>
      <c r="L6" s="3"/>
    </row>
    <row r="7" spans="2:12" ht="12.95" customHeight="1" x14ac:dyDescent="0.2">
      <c r="B7" s="126" t="s">
        <v>16</v>
      </c>
      <c r="C7" s="118">
        <v>17.002333763677068</v>
      </c>
      <c r="D7" s="69">
        <v>20.601849818268654</v>
      </c>
      <c r="E7" s="69">
        <v>12.264782572395589</v>
      </c>
      <c r="F7" s="98">
        <v>0.29978137208218769</v>
      </c>
      <c r="G7" s="104">
        <v>16.104913397700756</v>
      </c>
      <c r="H7" s="67"/>
      <c r="I7" s="70"/>
      <c r="K7" s="41"/>
      <c r="L7" s="3"/>
    </row>
    <row r="8" spans="2:12" ht="12.95" customHeight="1" x14ac:dyDescent="0.2">
      <c r="B8" s="126" t="s">
        <v>18</v>
      </c>
      <c r="C8" s="118">
        <v>9.6680410757084925</v>
      </c>
      <c r="D8" s="69">
        <v>9.3158579468630478</v>
      </c>
      <c r="E8" s="69">
        <v>11.7791749889215</v>
      </c>
      <c r="F8" s="98">
        <v>0.66164385665791114</v>
      </c>
      <c r="G8" s="104">
        <v>9.190394996371813</v>
      </c>
      <c r="H8" s="67"/>
      <c r="I8" s="68"/>
      <c r="K8" s="41"/>
      <c r="L8" s="3"/>
    </row>
    <row r="9" spans="2:12" ht="12.95" customHeight="1" x14ac:dyDescent="0.2">
      <c r="B9" s="126" t="s">
        <v>19</v>
      </c>
      <c r="C9" s="118">
        <v>1.1557512046464891</v>
      </c>
      <c r="D9" s="69">
        <v>3.9434224912408764</v>
      </c>
      <c r="E9" s="69">
        <v>17.612326356554302</v>
      </c>
      <c r="F9" s="98">
        <v>0.18483531224879549</v>
      </c>
      <c r="G9" s="104">
        <v>3.5692795813738991</v>
      </c>
      <c r="H9" s="67"/>
      <c r="I9" s="70"/>
      <c r="K9" s="41"/>
      <c r="L9" s="3"/>
    </row>
    <row r="10" spans="2:12" ht="12.95" customHeight="1" x14ac:dyDescent="0.2">
      <c r="B10" s="127" t="s">
        <v>20</v>
      </c>
      <c r="C10" s="119">
        <v>7.3066495752317699</v>
      </c>
      <c r="D10" s="120">
        <v>2.4845801890069903</v>
      </c>
      <c r="E10" s="120">
        <v>16.727651936008016</v>
      </c>
      <c r="F10" s="121">
        <v>21.448192351606941</v>
      </c>
      <c r="G10" s="105">
        <v>8.2737652558616848</v>
      </c>
      <c r="H10" s="67"/>
      <c r="I10" s="70"/>
      <c r="K10" s="41"/>
      <c r="L10" s="3"/>
    </row>
    <row r="11" spans="2:12" ht="12.95" customHeight="1" x14ac:dyDescent="0.2">
      <c r="B11" s="125" t="s">
        <v>21</v>
      </c>
      <c r="C11" s="114">
        <v>21.264770259435505</v>
      </c>
      <c r="D11" s="115">
        <v>22.303799227392194</v>
      </c>
      <c r="E11" s="116">
        <v>41.6160641461206</v>
      </c>
      <c r="F11" s="117">
        <v>77.405547107404161</v>
      </c>
      <c r="G11" s="106">
        <v>27.750878234365516</v>
      </c>
      <c r="H11" s="71"/>
      <c r="I11" s="70"/>
      <c r="K11" s="41"/>
      <c r="L11" s="3"/>
    </row>
    <row r="12" spans="2:12" ht="12.95" customHeight="1" x14ac:dyDescent="0.2">
      <c r="B12" s="126" t="s">
        <v>22</v>
      </c>
      <c r="C12" s="118">
        <v>6.4521287948887149</v>
      </c>
      <c r="D12" s="69">
        <v>9.646416526171949</v>
      </c>
      <c r="E12" s="69" t="s">
        <v>17</v>
      </c>
      <c r="F12" s="98" t="s">
        <v>17</v>
      </c>
      <c r="G12" s="107" t="s">
        <v>17</v>
      </c>
      <c r="H12" s="69"/>
      <c r="I12" s="70"/>
      <c r="K12" s="41"/>
      <c r="L12" s="3"/>
    </row>
    <row r="13" spans="2:12" ht="12.95" customHeight="1" x14ac:dyDescent="0.2">
      <c r="B13" s="126" t="s">
        <v>23</v>
      </c>
      <c r="C13" s="118">
        <v>2.8543042833981702</v>
      </c>
      <c r="D13" s="69">
        <v>1.2170130250782072</v>
      </c>
      <c r="E13" s="69" t="s">
        <v>17</v>
      </c>
      <c r="F13" s="98" t="s">
        <v>17</v>
      </c>
      <c r="G13" s="107" t="s">
        <v>17</v>
      </c>
      <c r="H13" s="69"/>
      <c r="I13" s="68"/>
      <c r="J13" s="20"/>
      <c r="K13" s="62"/>
      <c r="L13" s="3"/>
    </row>
    <row r="14" spans="2:12" ht="12.95" customHeight="1" x14ac:dyDescent="0.2">
      <c r="B14" s="126" t="s">
        <v>24</v>
      </c>
      <c r="C14" s="118">
        <v>5.3874561425503948</v>
      </c>
      <c r="D14" s="69">
        <v>5.3917626303486159</v>
      </c>
      <c r="E14" s="69" t="s">
        <v>17</v>
      </c>
      <c r="F14" s="98" t="s">
        <v>17</v>
      </c>
      <c r="G14" s="107" t="s">
        <v>17</v>
      </c>
      <c r="H14" s="69"/>
      <c r="I14" s="72"/>
      <c r="K14" s="41"/>
      <c r="L14" s="3"/>
    </row>
    <row r="15" spans="2:12" ht="12.95" customHeight="1" x14ac:dyDescent="0.2">
      <c r="B15" s="127" t="s">
        <v>25</v>
      </c>
      <c r="C15" s="119">
        <v>6.5708810385982241</v>
      </c>
      <c r="D15" s="120">
        <v>6.0486070457934247</v>
      </c>
      <c r="E15" s="120" t="s">
        <v>17</v>
      </c>
      <c r="F15" s="121" t="s">
        <v>17</v>
      </c>
      <c r="G15" s="108" t="s">
        <v>17</v>
      </c>
      <c r="H15" s="69"/>
      <c r="K15" s="41"/>
      <c r="L15" s="3"/>
    </row>
    <row r="16" spans="2:12" ht="12.95" customHeight="1" x14ac:dyDescent="0.2">
      <c r="B16" s="128" t="s">
        <v>26</v>
      </c>
      <c r="C16" s="110">
        <v>26.403514834015944</v>
      </c>
      <c r="D16" s="111">
        <v>31.070190388643926</v>
      </c>
      <c r="E16" s="112" t="s">
        <v>17</v>
      </c>
      <c r="F16" s="113" t="s">
        <v>17</v>
      </c>
      <c r="G16" s="109">
        <v>22.625344054533532</v>
      </c>
      <c r="H16" s="73"/>
      <c r="K16" s="41"/>
      <c r="L16" s="3"/>
    </row>
    <row r="17" spans="2:14" ht="12.95" customHeight="1" x14ac:dyDescent="0.2">
      <c r="B17" s="125" t="s">
        <v>27</v>
      </c>
      <c r="C17" s="67">
        <v>17.198939287284716</v>
      </c>
      <c r="D17" s="67">
        <v>10.280299938584308</v>
      </c>
      <c r="E17" s="67">
        <v>0</v>
      </c>
      <c r="F17" s="67">
        <v>0</v>
      </c>
      <c r="G17" s="168">
        <v>12.485424479792794</v>
      </c>
      <c r="H17" s="67"/>
      <c r="K17" s="41"/>
      <c r="L17" s="3"/>
    </row>
    <row r="18" spans="2:14" ht="12.95" customHeight="1" x14ac:dyDescent="0.2">
      <c r="B18" s="128" t="s">
        <v>5</v>
      </c>
      <c r="C18" s="167">
        <v>100</v>
      </c>
      <c r="D18" s="112">
        <v>100</v>
      </c>
      <c r="E18" s="112">
        <v>100</v>
      </c>
      <c r="F18" s="113">
        <v>100</v>
      </c>
      <c r="G18" s="113">
        <v>100</v>
      </c>
      <c r="H18" s="67"/>
      <c r="J18" s="41"/>
      <c r="K18" s="41"/>
      <c r="L18" s="3"/>
    </row>
    <row r="19" spans="2:14" ht="17.25" customHeight="1" x14ac:dyDescent="0.2">
      <c r="B19" s="313" t="s">
        <v>93</v>
      </c>
      <c r="C19" s="305"/>
      <c r="D19" s="305"/>
      <c r="E19" s="305"/>
      <c r="F19" s="305"/>
      <c r="G19" s="305"/>
      <c r="H19" s="79"/>
      <c r="I19" s="41"/>
      <c r="J19" s="41"/>
      <c r="K19" s="41"/>
      <c r="L19" s="3"/>
    </row>
    <row r="20" spans="2:14" x14ac:dyDescent="0.2">
      <c r="B20" s="315" t="s">
        <v>28</v>
      </c>
      <c r="C20" s="316"/>
      <c r="D20" s="316"/>
      <c r="E20" s="316"/>
      <c r="F20" s="316"/>
      <c r="G20" s="316"/>
      <c r="H20" s="79"/>
      <c r="I20" s="41"/>
      <c r="K20" s="41"/>
      <c r="L20" s="3"/>
    </row>
    <row r="21" spans="2:14" ht="24" customHeight="1" x14ac:dyDescent="0.2">
      <c r="B21" s="305" t="s">
        <v>69</v>
      </c>
      <c r="C21" s="305"/>
      <c r="D21" s="305"/>
      <c r="E21" s="305"/>
      <c r="F21" s="305"/>
      <c r="G21" s="305"/>
      <c r="H21" s="84"/>
      <c r="I21" s="41"/>
      <c r="J21" s="41"/>
      <c r="K21" s="41"/>
      <c r="L21" s="3"/>
    </row>
    <row r="22" spans="2:14" x14ac:dyDescent="0.2">
      <c r="B22" s="313" t="s">
        <v>48</v>
      </c>
      <c r="C22" s="313"/>
      <c r="D22" s="313"/>
      <c r="E22" s="313"/>
      <c r="F22" s="313"/>
      <c r="G22" s="313"/>
      <c r="H22" s="42"/>
      <c r="I22" s="41"/>
      <c r="J22" s="41"/>
      <c r="K22" s="41"/>
      <c r="L22" s="3"/>
    </row>
    <row r="23" spans="2:14" ht="10.7" customHeight="1" x14ac:dyDescent="0.2">
      <c r="B23" s="59" t="s">
        <v>76</v>
      </c>
      <c r="C23" s="59"/>
      <c r="D23" s="59"/>
      <c r="E23" s="59"/>
      <c r="F23" s="59"/>
      <c r="G23" s="59"/>
      <c r="H23" s="59"/>
      <c r="I23" s="41"/>
      <c r="J23" s="41"/>
      <c r="K23" s="41"/>
      <c r="L23" s="3"/>
      <c r="M23" s="3"/>
    </row>
    <row r="24" spans="2:14" ht="11.25" customHeight="1" x14ac:dyDescent="0.2">
      <c r="B24" s="302"/>
      <c r="C24" s="302"/>
      <c r="D24" s="302"/>
      <c r="E24" s="302"/>
      <c r="F24" s="302"/>
      <c r="G24" s="302"/>
      <c r="H24" s="64"/>
      <c r="I24" s="41"/>
      <c r="J24" s="41"/>
      <c r="K24" s="41"/>
      <c r="L24" s="3"/>
    </row>
    <row r="25" spans="2:14" x14ac:dyDescent="0.2">
      <c r="B25" s="21" t="s">
        <v>45</v>
      </c>
      <c r="H25" s="91"/>
      <c r="I25" s="41"/>
      <c r="K25" s="41"/>
      <c r="L25" s="3"/>
    </row>
    <row r="26" spans="2:14" x14ac:dyDescent="0.2">
      <c r="B26" s="74"/>
      <c r="C26" s="75" t="s">
        <v>0</v>
      </c>
      <c r="D26" s="75" t="s">
        <v>13</v>
      </c>
      <c r="E26" s="75" t="s">
        <v>3</v>
      </c>
      <c r="F26" s="75" t="s">
        <v>4</v>
      </c>
      <c r="G26" s="76" t="s">
        <v>14</v>
      </c>
      <c r="H26" s="3"/>
      <c r="I26" s="41"/>
      <c r="K26" s="41"/>
      <c r="L26" s="3"/>
    </row>
    <row r="27" spans="2:14" x14ac:dyDescent="0.2">
      <c r="B27" s="77" t="s">
        <v>15</v>
      </c>
      <c r="C27" s="78">
        <f>+ SUM(C28:C31)</f>
        <v>2297.8620000000001</v>
      </c>
      <c r="D27" s="78">
        <f>+ SUM(D28:D31)</f>
        <v>910.18600000000015</v>
      </c>
      <c r="E27" s="78">
        <f>+ SUM(E28:E31)</f>
        <v>727.26300000000003</v>
      </c>
      <c r="F27" s="78">
        <f>+ SUM(F28:F31)</f>
        <v>176.51600000000002</v>
      </c>
      <c r="G27" s="78">
        <f>+SUM(C27:F27)</f>
        <v>4111.8270000000002</v>
      </c>
      <c r="H27" s="3"/>
      <c r="I27" s="41"/>
      <c r="K27" s="41"/>
      <c r="L27" s="3"/>
    </row>
    <row r="28" spans="2:14" x14ac:dyDescent="0.2">
      <c r="B28" s="80" t="s">
        <v>16</v>
      </c>
      <c r="C28" s="81">
        <f>+(934909+177130)/1000</f>
        <v>1112.039</v>
      </c>
      <c r="D28" s="3">
        <f>+(421797+94124)/1000</f>
        <v>515.92100000000005</v>
      </c>
      <c r="E28" s="60">
        <f>+(126943+25834)/1000</f>
        <v>152.77699999999999</v>
      </c>
      <c r="F28" s="82">
        <f>(1674+668)/1000</f>
        <v>2.3420000000000001</v>
      </c>
      <c r="G28" s="81">
        <f>+SUM(C28:F28)</f>
        <v>1783.0790000000002</v>
      </c>
      <c r="I28" s="41"/>
      <c r="K28" s="41"/>
      <c r="L28" s="3"/>
    </row>
    <row r="29" spans="2:14" x14ac:dyDescent="0.2">
      <c r="B29" s="80" t="s">
        <v>18</v>
      </c>
      <c r="C29" s="3">
        <f>+(487395+144944)/1000</f>
        <v>632.33900000000006</v>
      </c>
      <c r="D29" s="83">
        <f>+(174938+58354)/1000</f>
        <v>233.292</v>
      </c>
      <c r="E29" s="81">
        <f>+(76908+69820)/1000</f>
        <v>146.72800000000001</v>
      </c>
      <c r="F29" s="82">
        <f>(2768+2401)/1000</f>
        <v>5.1689999999999996</v>
      </c>
      <c r="G29" s="81">
        <f t="shared" ref="G29:G31" si="0">+SUM(C29:F29)</f>
        <v>1017.5280000000001</v>
      </c>
      <c r="I29" s="41"/>
      <c r="L29" s="3"/>
    </row>
    <row r="30" spans="2:14" x14ac:dyDescent="0.2">
      <c r="B30" s="85" t="s">
        <v>19</v>
      </c>
      <c r="C30" s="86">
        <f>+(65113+10479)/1000</f>
        <v>75.591999999999999</v>
      </c>
      <c r="D30" s="86">
        <f>+(64939+33814)/1000</f>
        <v>98.753</v>
      </c>
      <c r="E30" s="87">
        <f>+(133336+86053)/1000</f>
        <v>219.38900000000001</v>
      </c>
      <c r="F30" s="88">
        <f>(1164+280)/1000</f>
        <v>1.444</v>
      </c>
      <c r="G30" s="86">
        <f t="shared" si="0"/>
        <v>395.17800000000005</v>
      </c>
      <c r="I30" s="41"/>
      <c r="J30" s="41"/>
      <c r="K30" s="41"/>
      <c r="L30" s="41"/>
      <c r="M30" s="41"/>
      <c r="N30" s="41"/>
    </row>
    <row r="31" spans="2:14" x14ac:dyDescent="0.2">
      <c r="B31" s="80" t="s">
        <v>20</v>
      </c>
      <c r="C31" s="81">
        <f>+(114525+361017+1877+473)/1000</f>
        <v>477.892</v>
      </c>
      <c r="D31" s="81">
        <f>+(29132+33074+14)/1000</f>
        <v>62.22</v>
      </c>
      <c r="E31" s="60">
        <f>+(69627+138742)/1000</f>
        <v>208.369</v>
      </c>
      <c r="F31" s="82">
        <f>(2814+5621+64104+95022)/1000</f>
        <v>167.56100000000001</v>
      </c>
      <c r="G31" s="81">
        <f t="shared" si="0"/>
        <v>916.04200000000003</v>
      </c>
      <c r="H31" s="59"/>
      <c r="I31" s="41"/>
    </row>
    <row r="32" spans="2:14" x14ac:dyDescent="0.2">
      <c r="B32" s="89" t="s">
        <v>21</v>
      </c>
      <c r="C32" s="90">
        <f>+ SUM(C33:C36)</f>
        <v>1390.8240000000001</v>
      </c>
      <c r="D32" s="90">
        <f>+ SUM(D33:D36)</f>
        <v>558.54199999999992</v>
      </c>
      <c r="E32" s="90">
        <f>+(449409+68984)/1000</f>
        <v>518.39300000000003</v>
      </c>
      <c r="F32" s="90">
        <f>+(472570+132150)/1000</f>
        <v>604.72</v>
      </c>
      <c r="G32" s="90">
        <f>+SUM(C32:F32)</f>
        <v>3072.4790000000003</v>
      </c>
      <c r="I32" s="59"/>
    </row>
    <row r="33" spans="2:9" x14ac:dyDescent="0.2">
      <c r="B33" s="80" t="s">
        <v>22</v>
      </c>
      <c r="C33" s="81">
        <f>+(390142+31860)/1000</f>
        <v>422.00200000000001</v>
      </c>
      <c r="D33" s="81">
        <f>+(208827+32743)/1000</f>
        <v>241.57</v>
      </c>
      <c r="E33" s="82" t="s">
        <v>17</v>
      </c>
      <c r="F33" s="82" t="s">
        <v>17</v>
      </c>
      <c r="G33" s="81">
        <f t="shared" ref="G33:G39" si="1">+SUM(C33:F33)</f>
        <v>663.572</v>
      </c>
      <c r="H33" s="84"/>
      <c r="I33" s="59"/>
    </row>
    <row r="34" spans="2:9" x14ac:dyDescent="0.2">
      <c r="B34" s="80" t="s">
        <v>23</v>
      </c>
      <c r="C34" s="81">
        <f>+(134578+52108)/1000</f>
        <v>186.68600000000001</v>
      </c>
      <c r="D34" s="81">
        <f>+(23956+6521)/1000</f>
        <v>30.477</v>
      </c>
      <c r="E34" s="82" t="s">
        <v>17</v>
      </c>
      <c r="F34" s="82" t="s">
        <v>17</v>
      </c>
      <c r="G34" s="81">
        <f t="shared" si="1"/>
        <v>217.16300000000001</v>
      </c>
      <c r="I34" s="59"/>
    </row>
    <row r="35" spans="2:9" x14ac:dyDescent="0.2">
      <c r="B35" s="80" t="s">
        <v>24</v>
      </c>
      <c r="C35" s="81">
        <f>+(257175+95192)/1000</f>
        <v>352.36700000000002</v>
      </c>
      <c r="D35" s="81">
        <f>+(78780+56243)/1000</f>
        <v>135.023</v>
      </c>
      <c r="E35" s="82" t="s">
        <v>17</v>
      </c>
      <c r="F35" s="82" t="s">
        <v>17</v>
      </c>
      <c r="G35" s="81">
        <f t="shared" si="1"/>
        <v>487.39</v>
      </c>
      <c r="I35" s="59"/>
    </row>
    <row r="36" spans="2:9" x14ac:dyDescent="0.2">
      <c r="B36" s="80" t="s">
        <v>25</v>
      </c>
      <c r="C36" s="81">
        <f>+(44706+7583+311446+66034)/1000</f>
        <v>429.76900000000001</v>
      </c>
      <c r="D36" s="81">
        <f>+(12391+4173+117643+17265)/1000</f>
        <v>151.47200000000001</v>
      </c>
      <c r="E36" s="82" t="s">
        <v>17</v>
      </c>
      <c r="F36" s="82" t="s">
        <v>17</v>
      </c>
      <c r="G36" s="81">
        <f t="shared" si="1"/>
        <v>581.24099999999999</v>
      </c>
      <c r="I36" s="59"/>
    </row>
    <row r="37" spans="2:9" x14ac:dyDescent="0.2">
      <c r="B37" s="92" t="s">
        <v>26</v>
      </c>
      <c r="C37" s="93">
        <f>+(1479070+247854)/1000</f>
        <v>1726.924</v>
      </c>
      <c r="D37" s="78">
        <f>+(655236+122838)/1000</f>
        <v>778.07399999999996</v>
      </c>
      <c r="E37" s="94" t="s">
        <v>17</v>
      </c>
      <c r="F37" s="94" t="s">
        <v>17</v>
      </c>
      <c r="G37" s="78">
        <f t="shared" si="1"/>
        <v>2504.998</v>
      </c>
      <c r="I37" s="59"/>
    </row>
    <row r="38" spans="2:9" x14ac:dyDescent="0.2">
      <c r="B38" s="95" t="s">
        <v>27</v>
      </c>
      <c r="C38" s="96">
        <f>+(952959+129071+28166+14702)/1000</f>
        <v>1124.8979999999999</v>
      </c>
      <c r="D38" s="96">
        <f>+(11857+3579+228192+13816)/1000</f>
        <v>257.44400000000002</v>
      </c>
      <c r="E38" s="97">
        <v>0</v>
      </c>
      <c r="F38" s="97">
        <v>0</v>
      </c>
      <c r="G38" s="96">
        <f t="shared" si="1"/>
        <v>1382.3419999999999</v>
      </c>
      <c r="I38" s="59"/>
    </row>
    <row r="39" spans="2:9" x14ac:dyDescent="0.2">
      <c r="B39" s="224" t="s">
        <v>5</v>
      </c>
      <c r="C39" s="96">
        <f>+C27+C32+C37+C38</f>
        <v>6540.5080000000007</v>
      </c>
      <c r="D39" s="96">
        <f>+D27+D32+D37+D38</f>
        <v>2504.2460000000001</v>
      </c>
      <c r="E39" s="96">
        <f>+E27+E32+E38</f>
        <v>1245.6559999999999</v>
      </c>
      <c r="F39" s="96">
        <f>+F27+F32+F38</f>
        <v>781.2360000000001</v>
      </c>
      <c r="G39" s="96">
        <f t="shared" si="1"/>
        <v>11071.646000000001</v>
      </c>
    </row>
    <row r="40" spans="2:9" x14ac:dyDescent="0.2">
      <c r="I40" s="59"/>
    </row>
    <row r="41" spans="2:9" x14ac:dyDescent="0.2">
      <c r="I41" s="59"/>
    </row>
    <row r="42" spans="2:9" x14ac:dyDescent="0.2">
      <c r="I42" s="59"/>
    </row>
    <row r="43" spans="2:9" x14ac:dyDescent="0.2">
      <c r="I43" s="59"/>
    </row>
    <row r="44" spans="2:9" x14ac:dyDescent="0.2">
      <c r="I44" s="59"/>
    </row>
    <row r="45" spans="2:9" x14ac:dyDescent="0.2">
      <c r="I45" s="59"/>
    </row>
    <row r="46" spans="2:9" x14ac:dyDescent="0.2">
      <c r="I46" s="59"/>
    </row>
    <row r="47" spans="2:9" x14ac:dyDescent="0.2">
      <c r="I47" s="59"/>
    </row>
    <row r="48" spans="2:9" x14ac:dyDescent="0.2">
      <c r="I48" s="59"/>
    </row>
    <row r="49" spans="9:9" x14ac:dyDescent="0.2">
      <c r="I49" s="59"/>
    </row>
    <row r="50" spans="9:9" x14ac:dyDescent="0.2">
      <c r="I50" s="59"/>
    </row>
    <row r="51" spans="9:9" x14ac:dyDescent="0.2">
      <c r="I51" s="59"/>
    </row>
  </sheetData>
  <mergeCells count="6">
    <mergeCell ref="B2:G2"/>
    <mergeCell ref="B19:G19"/>
    <mergeCell ref="B20:G20"/>
    <mergeCell ref="B21:G21"/>
    <mergeCell ref="B24:G24"/>
    <mergeCell ref="B22:G22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890A-01B9-4A63-8634-6555533C05A2}">
  <dimension ref="B2:O15"/>
  <sheetViews>
    <sheetView showGridLines="0" showRowColHeaders="0" zoomScaleNormal="100" workbookViewId="0"/>
  </sheetViews>
  <sheetFormatPr baseColWidth="10" defaultColWidth="10.85546875" defaultRowHeight="11.25" x14ac:dyDescent="0.2"/>
  <cols>
    <col min="1" max="1" width="6.85546875" style="21" customWidth="1"/>
    <col min="2" max="2" width="15.28515625" style="21" customWidth="1"/>
    <col min="3" max="3" width="12.28515625" style="21" customWidth="1"/>
    <col min="4" max="4" width="11.42578125" style="21" customWidth="1"/>
    <col min="5" max="5" width="13.7109375" style="21" customWidth="1"/>
    <col min="6" max="6" width="11.42578125" style="21" customWidth="1"/>
    <col min="7" max="7" width="11.85546875" style="21" bestFit="1" customWidth="1"/>
    <col min="8" max="8" width="11.42578125" style="21" customWidth="1"/>
    <col min="9" max="9" width="13.42578125" style="21" customWidth="1"/>
    <col min="10" max="10" width="11.28515625" style="21" bestFit="1" customWidth="1"/>
    <col min="11" max="11" width="13.42578125" style="21" customWidth="1"/>
    <col min="12" max="12" width="11.42578125" style="21" customWidth="1"/>
    <col min="13" max="13" width="12.7109375" style="21" customWidth="1"/>
    <col min="14" max="14" width="17.140625" style="21" customWidth="1"/>
    <col min="15" max="15" width="6.5703125" style="21" customWidth="1"/>
    <col min="16" max="16384" width="10.85546875" style="21"/>
  </cols>
  <sheetData>
    <row r="2" spans="2:15" x14ac:dyDescent="0.2">
      <c r="B2" s="172" t="s">
        <v>78</v>
      </c>
      <c r="C2" s="172"/>
      <c r="D2" s="172"/>
      <c r="E2" s="172"/>
      <c r="F2" s="172"/>
      <c r="G2" s="172"/>
      <c r="H2" s="172"/>
      <c r="I2" s="172"/>
      <c r="J2" s="172"/>
      <c r="K2" s="183"/>
      <c r="L2" s="183"/>
    </row>
    <row r="3" spans="2:15" ht="12" thickBot="1" x14ac:dyDescent="0.25"/>
    <row r="4" spans="2:15" ht="15.75" thickBot="1" x14ac:dyDescent="0.3">
      <c r="B4" s="320"/>
      <c r="C4" s="322" t="s">
        <v>29</v>
      </c>
      <c r="D4" s="323"/>
      <c r="E4" s="324" t="s">
        <v>30</v>
      </c>
      <c r="F4" s="323"/>
      <c r="G4" s="325" t="s">
        <v>31</v>
      </c>
      <c r="H4" s="326"/>
      <c r="I4" s="317" t="s">
        <v>72</v>
      </c>
      <c r="J4" s="318"/>
      <c r="K4" s="317" t="s">
        <v>79</v>
      </c>
      <c r="L4" s="318"/>
      <c r="O4" s="49"/>
    </row>
    <row r="5" spans="2:15" ht="15.75" thickBot="1" x14ac:dyDescent="0.3">
      <c r="B5" s="321"/>
      <c r="C5" s="50" t="s">
        <v>40</v>
      </c>
      <c r="D5" s="51" t="s">
        <v>5</v>
      </c>
      <c r="E5" s="50" t="s">
        <v>40</v>
      </c>
      <c r="F5" s="51" t="s">
        <v>5</v>
      </c>
      <c r="G5" s="50" t="s">
        <v>40</v>
      </c>
      <c r="H5" s="51" t="s">
        <v>5</v>
      </c>
      <c r="I5" s="50" t="s">
        <v>40</v>
      </c>
      <c r="J5" s="51" t="s">
        <v>5</v>
      </c>
      <c r="K5" s="50" t="s">
        <v>40</v>
      </c>
      <c r="L5" s="51" t="s">
        <v>5</v>
      </c>
      <c r="O5" s="49"/>
    </row>
    <row r="6" spans="2:15" ht="15.75" thickBot="1" x14ac:dyDescent="0.3">
      <c r="B6" s="52" t="s">
        <v>0</v>
      </c>
      <c r="C6" s="53">
        <v>-4.953771331912471E-2</v>
      </c>
      <c r="D6" s="54">
        <v>-8.8633166504830774E-2</v>
      </c>
      <c r="E6" s="55">
        <v>9.1945775945820873E-3</v>
      </c>
      <c r="F6" s="56">
        <v>1.1896821441042205E-2</v>
      </c>
      <c r="G6" s="55">
        <v>2.6472958778513966E-2</v>
      </c>
      <c r="H6" s="56">
        <v>3.1162716626893738E-2</v>
      </c>
      <c r="I6" s="55">
        <v>4.1232415983178727E-2</v>
      </c>
      <c r="J6" s="56">
        <v>3.904254668687912E-2</v>
      </c>
      <c r="K6" s="55">
        <v>2.5191485796850266E-2</v>
      </c>
      <c r="L6" s="56">
        <v>-1.1924832216938186E-2</v>
      </c>
      <c r="O6" s="43"/>
    </row>
    <row r="7" spans="2:15" ht="15.75" thickBot="1" x14ac:dyDescent="0.3">
      <c r="B7" s="52" t="s">
        <v>1</v>
      </c>
      <c r="C7" s="53">
        <v>-0.10698808218003564</v>
      </c>
      <c r="D7" s="54">
        <v>-0.13444538308443454</v>
      </c>
      <c r="E7" s="55">
        <v>8.4606979008660099E-2</v>
      </c>
      <c r="F7" s="56">
        <v>8.4654803707632009E-2</v>
      </c>
      <c r="G7" s="55">
        <v>4.5270365101066856E-2</v>
      </c>
      <c r="H7" s="56">
        <v>2.8403395218621341E-2</v>
      </c>
      <c r="I7" s="55">
        <v>5.5865359628922917E-2</v>
      </c>
      <c r="J7" s="56">
        <v>9.036878280313787E-2</v>
      </c>
      <c r="K7" s="55">
        <v>6.8973229336389386E-2</v>
      </c>
      <c r="L7" s="56">
        <v>5.2744381365370963E-2</v>
      </c>
      <c r="O7" s="43"/>
    </row>
    <row r="8" spans="2:15" ht="15.75" thickBot="1" x14ac:dyDescent="0.3">
      <c r="B8" s="52" t="s">
        <v>34</v>
      </c>
      <c r="C8" s="53">
        <v>-1.2995174156713252E-2</v>
      </c>
      <c r="D8" s="54">
        <v>-7.1099083306602751E-3</v>
      </c>
      <c r="E8" s="55">
        <v>-7.8953645004568029E-2</v>
      </c>
      <c r="F8" s="56">
        <v>-2.2867676803654202E-2</v>
      </c>
      <c r="G8" s="55">
        <v>9.5775185576404631E-2</v>
      </c>
      <c r="H8" s="56">
        <v>6.3895151642338055E-2</v>
      </c>
      <c r="I8" s="55">
        <v>-2.8035230169044634E-2</v>
      </c>
      <c r="J8" s="56">
        <v>-7.5485796160975616E-3</v>
      </c>
      <c r="K8" s="55">
        <v>-3.1782898423446615E-2</v>
      </c>
      <c r="L8" s="56">
        <v>2.4383663702951086E-2</v>
      </c>
      <c r="O8" s="43"/>
    </row>
    <row r="9" spans="2:15" ht="12" thickBot="1" x14ac:dyDescent="0.25">
      <c r="B9" s="52" t="s">
        <v>4</v>
      </c>
      <c r="C9" s="53">
        <v>-8.8372655150683599E-3</v>
      </c>
      <c r="D9" s="54">
        <v>4.426565097640256E-2</v>
      </c>
      <c r="E9" s="55">
        <v>-8.1144008518706623E-2</v>
      </c>
      <c r="F9" s="56">
        <v>-7.5946082046867924E-2</v>
      </c>
      <c r="G9" s="55">
        <v>-3.9709590810833584E-3</v>
      </c>
      <c r="H9" s="56">
        <v>-1.9816269447224366E-2</v>
      </c>
      <c r="I9" s="55">
        <v>-4.6749339216773933E-2</v>
      </c>
      <c r="J9" s="56">
        <v>-5.8760764771306317E-2</v>
      </c>
      <c r="K9" s="55">
        <v>-0.13528790646432975</v>
      </c>
      <c r="L9" s="56">
        <v>-0.10974213794346199</v>
      </c>
    </row>
    <row r="10" spans="2:15" ht="15.75" thickBot="1" x14ac:dyDescent="0.3">
      <c r="B10" s="52" t="s">
        <v>5</v>
      </c>
      <c r="C10" s="53">
        <v>-5.5274035043590963E-2</v>
      </c>
      <c r="D10" s="54">
        <v>-7.8378092609306171E-2</v>
      </c>
      <c r="E10" s="55">
        <v>8.0395814505160867E-3</v>
      </c>
      <c r="F10" s="56">
        <v>1.4071882519181012E-2</v>
      </c>
      <c r="G10" s="55">
        <v>3.5465603610444374E-2</v>
      </c>
      <c r="H10" s="56">
        <v>3.008732445305462E-2</v>
      </c>
      <c r="I10" s="55">
        <v>3.1054980965584678E-2</v>
      </c>
      <c r="J10" s="56">
        <v>3.6525040513033513E-2</v>
      </c>
      <c r="K10" s="55">
        <v>1.6718997943904412E-2</v>
      </c>
      <c r="L10" s="56">
        <v>-2.1267697895932525E-3</v>
      </c>
      <c r="O10" s="43"/>
    </row>
    <row r="11" spans="2:15" ht="15" x14ac:dyDescent="0.25">
      <c r="K11" s="184"/>
      <c r="L11" s="184"/>
      <c r="M11" s="184"/>
      <c r="N11" s="184"/>
      <c r="O11" s="49"/>
    </row>
    <row r="12" spans="2:15" ht="15" x14ac:dyDescent="0.25">
      <c r="B12" s="319" t="s">
        <v>48</v>
      </c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185"/>
      <c r="N12" s="185"/>
      <c r="O12" s="57"/>
    </row>
    <row r="13" spans="2:15" x14ac:dyDescent="0.2">
      <c r="B13" s="21" t="s">
        <v>76</v>
      </c>
      <c r="K13" s="185"/>
      <c r="L13" s="185"/>
      <c r="M13" s="185"/>
      <c r="N13" s="185"/>
      <c r="O13" s="58"/>
    </row>
    <row r="14" spans="2:15" x14ac:dyDescent="0.2">
      <c r="E14" s="62"/>
      <c r="F14" s="62"/>
    </row>
    <row r="15" spans="2:15" x14ac:dyDescent="0.2">
      <c r="H15" s="63"/>
    </row>
  </sheetData>
  <mergeCells count="7">
    <mergeCell ref="K4:L4"/>
    <mergeCell ref="B12:L12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31ED-8A1E-4F7B-AE2A-E76BDB4E9E5F}">
  <dimension ref="A2:AA84"/>
  <sheetViews>
    <sheetView showGridLines="0" showRowColHeaders="0" zoomScaleNormal="100" workbookViewId="0"/>
  </sheetViews>
  <sheetFormatPr baseColWidth="10" defaultColWidth="11.42578125" defaultRowHeight="11.25" x14ac:dyDescent="0.2"/>
  <cols>
    <col min="1" max="1" width="7" style="2" customWidth="1"/>
    <col min="2" max="2" width="15.5703125" style="2" customWidth="1"/>
    <col min="3" max="7" width="11.42578125" style="2"/>
    <col min="8" max="8" width="14.7109375" style="2" customWidth="1"/>
    <col min="9" max="16384" width="11.42578125" style="2"/>
  </cols>
  <sheetData>
    <row r="2" spans="1:27" x14ac:dyDescent="0.2">
      <c r="A2" s="177"/>
      <c r="B2" s="336" t="s">
        <v>100</v>
      </c>
      <c r="C2" s="336"/>
      <c r="D2" s="336"/>
      <c r="E2" s="336"/>
      <c r="F2" s="336"/>
      <c r="G2" s="336"/>
      <c r="H2" s="336"/>
      <c r="I2" s="336"/>
      <c r="J2" s="336"/>
      <c r="K2" s="177"/>
      <c r="L2" s="177"/>
      <c r="M2" s="177"/>
    </row>
    <row r="3" spans="1:27" x14ac:dyDescent="0.2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AA3" s="2">
        <v>2023</v>
      </c>
    </row>
    <row r="4" spans="1:27" x14ac:dyDescent="0.2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4"/>
      <c r="P4" s="4"/>
      <c r="Q4" s="4"/>
      <c r="R4" s="4"/>
      <c r="S4" s="4"/>
      <c r="W4" s="4"/>
      <c r="X4" s="4"/>
      <c r="Y4" s="4"/>
      <c r="Z4" s="4"/>
    </row>
    <row r="5" spans="1:27" x14ac:dyDescent="0.2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P5" s="4"/>
      <c r="Q5" s="4"/>
      <c r="R5" s="4"/>
      <c r="S5" s="4"/>
      <c r="W5" s="4"/>
      <c r="X5" s="4"/>
      <c r="Y5" s="4"/>
      <c r="Z5" s="4"/>
    </row>
    <row r="6" spans="1:27" x14ac:dyDescent="0.2">
      <c r="A6" s="158"/>
      <c r="B6" s="158"/>
      <c r="C6" s="159"/>
      <c r="D6" s="159"/>
      <c r="E6" s="159"/>
      <c r="F6" s="159"/>
      <c r="G6" s="159"/>
      <c r="H6" s="160"/>
      <c r="I6" s="160"/>
      <c r="J6" s="160"/>
      <c r="K6" s="160"/>
      <c r="L6" s="177"/>
      <c r="M6" s="177"/>
      <c r="P6" s="4"/>
      <c r="Q6" s="4"/>
      <c r="R6" s="4"/>
      <c r="S6" s="4"/>
      <c r="W6" s="4"/>
      <c r="X6" s="4"/>
      <c r="Y6" s="4"/>
      <c r="Z6" s="4"/>
    </row>
    <row r="7" spans="1:27" x14ac:dyDescent="0.2">
      <c r="A7" s="158"/>
      <c r="B7" s="158"/>
      <c r="C7" s="161"/>
      <c r="D7" s="161"/>
      <c r="E7" s="161"/>
      <c r="F7" s="161"/>
      <c r="G7" s="162"/>
      <c r="H7" s="163"/>
      <c r="I7" s="163"/>
      <c r="J7" s="163"/>
      <c r="K7" s="163"/>
      <c r="L7" s="292"/>
      <c r="M7" s="292"/>
      <c r="P7" s="4"/>
      <c r="Q7" s="4"/>
      <c r="R7" s="4"/>
      <c r="S7" s="4"/>
      <c r="W7" s="4"/>
      <c r="X7" s="4"/>
      <c r="Y7" s="4"/>
      <c r="Z7" s="4"/>
    </row>
    <row r="8" spans="1:27" x14ac:dyDescent="0.2">
      <c r="A8" s="158"/>
      <c r="B8" s="158"/>
      <c r="C8" s="161"/>
      <c r="D8" s="161"/>
      <c r="E8" s="161"/>
      <c r="F8" s="161"/>
      <c r="G8" s="162"/>
      <c r="H8" s="163"/>
      <c r="I8" s="163"/>
      <c r="J8" s="163"/>
      <c r="K8" s="163"/>
      <c r="L8" s="177"/>
      <c r="M8" s="177"/>
      <c r="P8" s="4"/>
      <c r="Q8" s="4"/>
      <c r="R8" s="4"/>
      <c r="S8" s="4"/>
      <c r="W8" s="4"/>
      <c r="X8" s="4"/>
      <c r="Y8" s="4"/>
      <c r="Z8" s="4"/>
    </row>
    <row r="9" spans="1:27" x14ac:dyDescent="0.2">
      <c r="A9" s="158"/>
      <c r="B9" s="158"/>
      <c r="C9" s="161"/>
      <c r="D9" s="161"/>
      <c r="E9" s="161"/>
      <c r="F9" s="161"/>
      <c r="G9" s="162"/>
      <c r="H9" s="163"/>
      <c r="I9" s="163"/>
      <c r="J9" s="163"/>
      <c r="K9" s="163"/>
      <c r="L9" s="177"/>
      <c r="M9" s="177"/>
    </row>
    <row r="10" spans="1:27" x14ac:dyDescent="0.2">
      <c r="A10" s="158"/>
      <c r="B10" s="158"/>
      <c r="C10" s="161"/>
      <c r="D10" s="161"/>
      <c r="E10" s="161"/>
      <c r="F10" s="161"/>
      <c r="G10" s="162"/>
      <c r="H10" s="163"/>
      <c r="I10" s="163"/>
      <c r="J10" s="163"/>
      <c r="K10" s="163"/>
      <c r="L10" s="177"/>
      <c r="M10" s="177"/>
    </row>
    <row r="11" spans="1:27" x14ac:dyDescent="0.2">
      <c r="A11" s="158"/>
      <c r="B11" s="158"/>
      <c r="C11" s="161"/>
      <c r="D11" s="161"/>
      <c r="E11" s="161"/>
      <c r="F11" s="161"/>
      <c r="G11" s="162"/>
      <c r="H11" s="163"/>
      <c r="I11" s="163"/>
      <c r="J11" s="163"/>
      <c r="K11" s="163"/>
      <c r="L11" s="177"/>
      <c r="M11" s="177"/>
    </row>
    <row r="12" spans="1:27" x14ac:dyDescent="0.2">
      <c r="A12" s="158"/>
      <c r="B12" s="158"/>
      <c r="C12" s="164"/>
      <c r="D12" s="164"/>
      <c r="E12" s="164"/>
      <c r="F12" s="164"/>
      <c r="G12" s="164"/>
      <c r="H12" s="165"/>
      <c r="I12" s="165"/>
      <c r="J12" s="165"/>
      <c r="K12" s="165"/>
      <c r="L12" s="177"/>
      <c r="M12" s="177"/>
    </row>
    <row r="13" spans="1:27" x14ac:dyDescent="0.2">
      <c r="A13" s="158"/>
      <c r="B13" s="158"/>
      <c r="C13" s="159"/>
      <c r="D13" s="159"/>
      <c r="E13" s="159"/>
      <c r="F13" s="159"/>
      <c r="G13" s="159"/>
      <c r="H13" s="165"/>
      <c r="I13" s="165"/>
      <c r="J13" s="165"/>
      <c r="K13" s="165"/>
      <c r="L13" s="177"/>
      <c r="M13" s="177"/>
    </row>
    <row r="14" spans="1:27" x14ac:dyDescent="0.2">
      <c r="A14" s="327"/>
      <c r="B14" s="158"/>
      <c r="C14" s="161"/>
      <c r="D14" s="161"/>
      <c r="E14" s="161"/>
      <c r="F14" s="161"/>
      <c r="G14" s="162"/>
      <c r="H14" s="163"/>
      <c r="I14" s="163"/>
      <c r="J14" s="163"/>
      <c r="K14" s="163"/>
      <c r="L14" s="177"/>
      <c r="M14" s="177"/>
    </row>
    <row r="15" spans="1:27" x14ac:dyDescent="0.2">
      <c r="A15" s="327"/>
      <c r="B15" s="158"/>
      <c r="C15" s="161"/>
      <c r="D15" s="161"/>
      <c r="E15" s="161"/>
      <c r="F15" s="161"/>
      <c r="G15" s="162"/>
      <c r="H15" s="163"/>
      <c r="I15" s="163"/>
      <c r="J15" s="163"/>
      <c r="K15" s="21"/>
      <c r="L15" s="21"/>
      <c r="M15" s="21"/>
    </row>
    <row r="16" spans="1:27" x14ac:dyDescent="0.2">
      <c r="A16" s="327"/>
      <c r="B16" s="158"/>
      <c r="C16" s="161"/>
      <c r="D16" s="161"/>
      <c r="E16" s="161"/>
      <c r="F16" s="161"/>
      <c r="G16" s="162"/>
      <c r="H16" s="163"/>
      <c r="I16" s="163"/>
      <c r="J16" s="163"/>
      <c r="K16" s="21"/>
      <c r="L16" s="21"/>
      <c r="M16" s="21"/>
    </row>
    <row r="17" spans="1:18" x14ac:dyDescent="0.2">
      <c r="A17" s="327"/>
      <c r="B17" s="158"/>
      <c r="C17" s="161"/>
      <c r="D17" s="161"/>
      <c r="E17" s="161"/>
      <c r="F17" s="161"/>
      <c r="G17" s="162"/>
      <c r="H17" s="163"/>
      <c r="I17" s="163"/>
      <c r="J17" s="163"/>
      <c r="K17" s="163"/>
      <c r="L17" s="177"/>
      <c r="M17" s="177"/>
    </row>
    <row r="18" spans="1:18" x14ac:dyDescent="0.2">
      <c r="A18" s="327"/>
      <c r="B18" s="158"/>
      <c r="C18" s="161"/>
      <c r="D18" s="161"/>
      <c r="E18" s="161"/>
      <c r="F18" s="161"/>
      <c r="G18" s="162"/>
      <c r="H18" s="163"/>
      <c r="I18" s="163"/>
      <c r="J18" s="163"/>
      <c r="K18" s="163"/>
      <c r="L18" s="177"/>
      <c r="M18" s="177"/>
    </row>
    <row r="19" spans="1:18" x14ac:dyDescent="0.2">
      <c r="A19" s="327"/>
      <c r="B19" s="158"/>
      <c r="C19" s="161"/>
      <c r="D19" s="161"/>
      <c r="E19" s="161"/>
      <c r="F19" s="161"/>
      <c r="G19" s="162"/>
      <c r="H19" s="163"/>
      <c r="I19" s="163"/>
      <c r="J19" s="163"/>
      <c r="K19" s="163"/>
      <c r="L19" s="177"/>
      <c r="M19" s="177"/>
    </row>
    <row r="20" spans="1:18" x14ac:dyDescent="0.2">
      <c r="A20" s="327"/>
      <c r="B20" s="158"/>
      <c r="C20" s="161"/>
      <c r="D20" s="161"/>
      <c r="E20" s="161"/>
      <c r="F20" s="161"/>
      <c r="G20" s="162"/>
      <c r="H20" s="163"/>
      <c r="I20" s="163"/>
      <c r="J20" s="163"/>
      <c r="K20" s="163"/>
      <c r="L20" s="177"/>
      <c r="M20" s="177"/>
    </row>
    <row r="21" spans="1:18" x14ac:dyDescent="0.2">
      <c r="A21" s="327"/>
      <c r="B21" s="158"/>
      <c r="C21" s="161"/>
      <c r="D21" s="161"/>
      <c r="E21" s="161"/>
      <c r="F21" s="161"/>
      <c r="G21" s="162"/>
      <c r="H21" s="163"/>
      <c r="I21" s="163"/>
      <c r="J21" s="163"/>
      <c r="K21" s="163"/>
      <c r="L21" s="177"/>
      <c r="M21" s="177"/>
    </row>
    <row r="22" spans="1:18" x14ac:dyDescent="0.2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8" x14ac:dyDescent="0.2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18" x14ac:dyDescent="0.2">
      <c r="A24" s="23"/>
      <c r="B24" s="25"/>
      <c r="C24" s="157"/>
      <c r="D24" s="177"/>
      <c r="E24" s="177"/>
      <c r="F24" s="177"/>
      <c r="G24" s="177"/>
      <c r="H24" s="177"/>
      <c r="I24" s="177"/>
      <c r="J24" s="177"/>
      <c r="K24" s="177"/>
      <c r="L24" s="177"/>
      <c r="M24" s="177"/>
    </row>
    <row r="25" spans="1:18" x14ac:dyDescent="0.2">
      <c r="A25" s="23"/>
      <c r="B25" s="25"/>
      <c r="C25" s="25"/>
      <c r="D25" s="177"/>
      <c r="E25" s="177"/>
      <c r="F25" s="177"/>
      <c r="G25" s="177"/>
      <c r="H25" s="177"/>
      <c r="I25" s="177"/>
      <c r="J25" s="177"/>
      <c r="K25" s="177"/>
      <c r="L25" s="177"/>
      <c r="M25" s="177"/>
    </row>
    <row r="26" spans="1:18" x14ac:dyDescent="0.2">
      <c r="A26" s="23"/>
      <c r="B26" s="25"/>
      <c r="C26" s="25"/>
      <c r="D26" s="177"/>
      <c r="E26" s="177"/>
      <c r="F26" s="177"/>
      <c r="G26" s="177"/>
      <c r="H26" s="177"/>
      <c r="I26" s="177"/>
      <c r="J26" s="177"/>
      <c r="K26" s="177"/>
      <c r="L26" s="177"/>
      <c r="M26" s="177"/>
    </row>
    <row r="27" spans="1:18" x14ac:dyDescent="0.2">
      <c r="A27" s="23"/>
      <c r="B27" s="25"/>
      <c r="C27" s="25"/>
      <c r="D27" s="177"/>
      <c r="E27" s="177"/>
      <c r="F27" s="177"/>
      <c r="G27" s="177"/>
      <c r="H27" s="177"/>
      <c r="I27" s="177"/>
      <c r="J27" s="177"/>
      <c r="K27" s="177"/>
      <c r="L27" s="177"/>
      <c r="M27" s="177"/>
    </row>
    <row r="28" spans="1:18" x14ac:dyDescent="0.2">
      <c r="A28" s="23"/>
      <c r="B28" s="25"/>
      <c r="C28" s="25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58"/>
      <c r="P28" s="158"/>
      <c r="Q28" s="229"/>
      <c r="R28" s="226"/>
    </row>
    <row r="29" spans="1:18" ht="11.25" customHeight="1" x14ac:dyDescent="0.2">
      <c r="A29" s="23"/>
      <c r="B29" s="25"/>
      <c r="C29" s="25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P29" s="330"/>
      <c r="Q29" s="226"/>
      <c r="R29" s="230"/>
    </row>
    <row r="30" spans="1:18" x14ac:dyDescent="0.2">
      <c r="A30" s="23"/>
      <c r="B30" s="25"/>
      <c r="C30" s="25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P30" s="330"/>
      <c r="Q30" s="226"/>
      <c r="R30" s="230"/>
    </row>
    <row r="31" spans="1:18" x14ac:dyDescent="0.2">
      <c r="A31" s="177"/>
      <c r="B31" s="25"/>
      <c r="C31" s="25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P31" s="330"/>
      <c r="Q31" s="231"/>
      <c r="R31" s="232"/>
    </row>
    <row r="32" spans="1:18" ht="11.25" customHeight="1" x14ac:dyDescent="0.2">
      <c r="A32" s="177"/>
      <c r="B32" s="25"/>
      <c r="C32" s="25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P32" s="330"/>
      <c r="Q32" s="226"/>
      <c r="R32" s="230"/>
    </row>
    <row r="33" spans="1:19" x14ac:dyDescent="0.2">
      <c r="A33" s="177"/>
      <c r="B33" s="25"/>
      <c r="C33" s="25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P33" s="330"/>
      <c r="Q33" s="226"/>
      <c r="R33" s="230"/>
    </row>
    <row r="34" spans="1:19" x14ac:dyDescent="0.2">
      <c r="A34" s="59"/>
      <c r="B34" s="238"/>
      <c r="C34" s="238"/>
      <c r="D34" s="225"/>
      <c r="E34" s="177"/>
      <c r="F34" s="177"/>
      <c r="G34" s="177"/>
      <c r="H34" s="177"/>
      <c r="I34" s="177"/>
      <c r="J34" s="177"/>
      <c r="K34" s="177"/>
      <c r="L34" s="177"/>
      <c r="M34" s="177"/>
      <c r="P34" s="330"/>
      <c r="Q34" s="231"/>
      <c r="R34" s="232"/>
    </row>
    <row r="35" spans="1:19" x14ac:dyDescent="0.2">
      <c r="A35" s="21"/>
      <c r="B35" s="20" t="s">
        <v>108</v>
      </c>
      <c r="C35" s="25"/>
      <c r="D35" s="25"/>
      <c r="E35" s="21"/>
      <c r="F35" s="21"/>
      <c r="G35" s="21"/>
      <c r="H35" s="21"/>
      <c r="I35" s="21"/>
      <c r="J35" s="21"/>
      <c r="K35" s="21"/>
      <c r="P35" s="331"/>
      <c r="Q35" s="226"/>
      <c r="R35" s="230"/>
    </row>
    <row r="36" spans="1:19" ht="15" x14ac:dyDescent="0.25">
      <c r="A36" s="21"/>
      <c r="B36" s="21"/>
      <c r="C36" s="25"/>
      <c r="D36" s="25"/>
      <c r="E36" s="21"/>
      <c r="F36" s="21"/>
      <c r="G36" s="21"/>
      <c r="H36" s="21"/>
      <c r="I36" s="21"/>
      <c r="J36" s="21"/>
      <c r="K36" s="21"/>
      <c r="L36" s="234"/>
      <c r="P36" s="331"/>
      <c r="Q36" s="328"/>
      <c r="R36" s="329"/>
      <c r="S36" s="329"/>
    </row>
    <row r="37" spans="1:19" x14ac:dyDescent="0.2">
      <c r="A37" s="21"/>
      <c r="B37" s="25"/>
      <c r="C37" s="239"/>
      <c r="D37" s="273"/>
      <c r="E37" s="274"/>
      <c r="F37" s="274"/>
      <c r="G37" s="274"/>
      <c r="H37" s="248" t="s">
        <v>33</v>
      </c>
      <c r="I37" s="332" t="s">
        <v>87</v>
      </c>
      <c r="J37" s="333"/>
      <c r="K37" s="333"/>
      <c r="L37" s="333"/>
      <c r="M37" s="334"/>
      <c r="P37" s="331"/>
      <c r="Q37" s="261"/>
      <c r="R37" s="261"/>
      <c r="S37" s="261"/>
    </row>
    <row r="38" spans="1:19" x14ac:dyDescent="0.2">
      <c r="A38" s="21"/>
      <c r="B38" s="21"/>
      <c r="C38" s="240"/>
      <c r="D38" s="241">
        <v>2019</v>
      </c>
      <c r="E38" s="241">
        <v>2020</v>
      </c>
      <c r="F38" s="241">
        <v>2021</v>
      </c>
      <c r="G38" s="241">
        <v>2022</v>
      </c>
      <c r="H38" s="240">
        <v>2023</v>
      </c>
      <c r="I38" s="264" t="s">
        <v>29</v>
      </c>
      <c r="J38" s="264" t="s">
        <v>30</v>
      </c>
      <c r="K38" s="264" t="s">
        <v>31</v>
      </c>
      <c r="L38" s="265" t="s">
        <v>72</v>
      </c>
      <c r="M38" s="265" t="s">
        <v>79</v>
      </c>
      <c r="P38" s="275"/>
      <c r="Q38" s="158"/>
      <c r="R38" s="218"/>
      <c r="S38" s="218"/>
    </row>
    <row r="39" spans="1:19" x14ac:dyDescent="0.2">
      <c r="A39" s="21"/>
      <c r="B39" s="337" t="s">
        <v>5</v>
      </c>
      <c r="C39" s="239" t="s">
        <v>0</v>
      </c>
      <c r="D39" s="41">
        <v>6394.1353025250128</v>
      </c>
      <c r="E39" s="41">
        <v>5827.4028436018962</v>
      </c>
      <c r="F39" s="41">
        <v>5896.7304146972501</v>
      </c>
      <c r="G39" s="41">
        <v>6080.488553635646</v>
      </c>
      <c r="H39" s="243">
        <v>6318</v>
      </c>
      <c r="I39" s="266">
        <v>-8.8633166504830885E-2</v>
      </c>
      <c r="J39" s="266">
        <v>1.1896821441042205E-2</v>
      </c>
      <c r="K39" s="266">
        <v>3.1162716626893738E-2</v>
      </c>
      <c r="L39" s="244">
        <v>3.906124389007215E-2</v>
      </c>
      <c r="M39" s="244">
        <f>H39/D39-1</f>
        <v>-1.1907052153705133E-2</v>
      </c>
      <c r="N39" s="5"/>
      <c r="O39" s="5"/>
      <c r="P39" s="5"/>
      <c r="Q39" s="158"/>
      <c r="R39" s="218"/>
      <c r="S39" s="218"/>
    </row>
    <row r="40" spans="1:19" x14ac:dyDescent="0.2">
      <c r="A40" s="21"/>
      <c r="B40" s="337"/>
      <c r="C40" s="239" t="s">
        <v>1</v>
      </c>
      <c r="D40" s="41">
        <v>2280.2572653644593</v>
      </c>
      <c r="E40" s="41">
        <v>1973.6872037914695</v>
      </c>
      <c r="F40" s="41">
        <v>2140.7693066087013</v>
      </c>
      <c r="G40" s="41">
        <v>2201.574423296202</v>
      </c>
      <c r="H40" s="243">
        <v>2401</v>
      </c>
      <c r="I40" s="266">
        <v>-0.13444538308443454</v>
      </c>
      <c r="J40" s="266">
        <v>8.4654803707632009E-2</v>
      </c>
      <c r="K40" s="266">
        <v>2.8403395218621341E-2</v>
      </c>
      <c r="L40" s="245">
        <v>9.0583163845634473E-2</v>
      </c>
      <c r="M40" s="245">
        <f t="shared" ref="M40:M53" si="0">H40/D40-1</f>
        <v>5.295136494883268E-2</v>
      </c>
      <c r="N40" s="5"/>
      <c r="O40" s="5"/>
      <c r="P40" s="5"/>
      <c r="Q40" s="158"/>
      <c r="R40" s="218"/>
      <c r="S40" s="218"/>
    </row>
    <row r="41" spans="1:19" x14ac:dyDescent="0.2">
      <c r="A41" s="21"/>
      <c r="B41" s="337"/>
      <c r="C41" s="239" t="s">
        <v>3</v>
      </c>
      <c r="D41" s="41">
        <v>1204.4259171033827</v>
      </c>
      <c r="E41" s="41">
        <v>1195.8625592417063</v>
      </c>
      <c r="F41" s="41">
        <v>1168.515960735376</v>
      </c>
      <c r="G41" s="41">
        <v>1243.1784652430551</v>
      </c>
      <c r="H41" s="243">
        <v>1234</v>
      </c>
      <c r="I41" s="266">
        <v>-7.1099083306602751E-3</v>
      </c>
      <c r="J41" s="266">
        <v>-2.2867676803654424E-2</v>
      </c>
      <c r="K41" s="266">
        <v>6.3895151642338055E-2</v>
      </c>
      <c r="L41" s="245">
        <v>-7.3830632525159201E-3</v>
      </c>
      <c r="M41" s="245">
        <f t="shared" si="0"/>
        <v>2.4554505575355101E-2</v>
      </c>
      <c r="N41" s="5"/>
      <c r="O41" s="5"/>
      <c r="P41" s="5"/>
      <c r="Q41" s="158"/>
      <c r="R41" s="218"/>
      <c r="S41" s="158"/>
    </row>
    <row r="42" spans="1:19" x14ac:dyDescent="0.2">
      <c r="A42" s="21"/>
      <c r="B42" s="337"/>
      <c r="C42" s="239" t="s">
        <v>4</v>
      </c>
      <c r="D42" s="41">
        <v>877.19866603144362</v>
      </c>
      <c r="E42" s="41">
        <v>916.02843601895745</v>
      </c>
      <c r="F42" s="41">
        <v>846.45966525979736</v>
      </c>
      <c r="G42" s="41">
        <v>829.68599245680196</v>
      </c>
      <c r="H42" s="243">
        <v>781</v>
      </c>
      <c r="I42" s="266">
        <v>4.426565097640256E-2</v>
      </c>
      <c r="J42" s="266">
        <v>-7.5946082046868146E-2</v>
      </c>
      <c r="K42" s="266">
        <v>-1.9816269447224255E-2</v>
      </c>
      <c r="L42" s="247">
        <v>-5.8680022200491511E-2</v>
      </c>
      <c r="M42" s="247">
        <f t="shared" si="0"/>
        <v>-0.10966576872107936</v>
      </c>
      <c r="N42" s="5"/>
      <c r="O42" s="5"/>
      <c r="P42" s="5"/>
      <c r="Q42" s="158"/>
      <c r="R42" s="158"/>
      <c r="S42" s="158"/>
    </row>
    <row r="43" spans="1:19" s="234" customFormat="1" x14ac:dyDescent="0.2">
      <c r="A43" s="21"/>
      <c r="B43" s="337"/>
      <c r="C43" s="269" t="s">
        <v>5</v>
      </c>
      <c r="D43" s="270">
        <v>10756.017151024298</v>
      </c>
      <c r="E43" s="270">
        <v>9912.9810426540298</v>
      </c>
      <c r="F43" s="270">
        <v>10052.475347301124</v>
      </c>
      <c r="G43" s="270">
        <v>10354.927434631705</v>
      </c>
      <c r="H43" s="271">
        <v>10734</v>
      </c>
      <c r="I43" s="267">
        <v>-7.8378092609306171E-2</v>
      </c>
      <c r="J43" s="268">
        <v>1.4071882519180789E-2</v>
      </c>
      <c r="K43" s="268">
        <v>3.008732445305462E-2</v>
      </c>
      <c r="L43" s="272">
        <v>3.660794030294201E-2</v>
      </c>
      <c r="M43" s="272">
        <f t="shared" si="0"/>
        <v>-2.0469613161784306E-3</v>
      </c>
      <c r="N43" s="5"/>
      <c r="O43" s="5"/>
      <c r="P43" s="5"/>
      <c r="Q43" s="235"/>
      <c r="R43" s="230"/>
    </row>
    <row r="44" spans="1:19" s="234" customFormat="1" x14ac:dyDescent="0.2">
      <c r="A44" s="21"/>
      <c r="B44" s="338" t="s">
        <v>40</v>
      </c>
      <c r="C44" s="239" t="s">
        <v>0</v>
      </c>
      <c r="D44" s="41">
        <v>4999.1138637446402</v>
      </c>
      <c r="E44" s="41">
        <v>4751.4691943127973</v>
      </c>
      <c r="F44" s="41">
        <v>4795.156946508172</v>
      </c>
      <c r="G44" s="41">
        <v>4922.0989386895881</v>
      </c>
      <c r="H44" s="243">
        <v>5125</v>
      </c>
      <c r="I44" s="61">
        <v>-4.9537713319124488E-2</v>
      </c>
      <c r="J44" s="61">
        <v>9.1945775945818653E-3</v>
      </c>
      <c r="K44" s="61">
        <v>2.6472958778513966E-2</v>
      </c>
      <c r="L44" s="245">
        <v>4.1222467048667388E-2</v>
      </c>
      <c r="M44" s="245">
        <f t="shared" si="0"/>
        <v>2.5181690132791479E-2</v>
      </c>
      <c r="N44" s="5"/>
      <c r="O44" s="5"/>
      <c r="P44" s="5"/>
      <c r="Q44" s="235"/>
      <c r="R44" s="230"/>
    </row>
    <row r="45" spans="1:19" s="234" customFormat="1" x14ac:dyDescent="0.2">
      <c r="A45" s="21"/>
      <c r="B45" s="339"/>
      <c r="C45" s="239" t="s">
        <v>1</v>
      </c>
      <c r="D45" s="41">
        <v>1840.5097665555027</v>
      </c>
      <c r="E45" s="41">
        <v>1643.5971563981043</v>
      </c>
      <c r="F45" s="41">
        <v>1782.6569465081723</v>
      </c>
      <c r="G45" s="41">
        <v>1863.3584773265502</v>
      </c>
      <c r="H45" s="243">
        <v>1967</v>
      </c>
      <c r="I45" s="61">
        <v>-0.10698808218003564</v>
      </c>
      <c r="J45" s="61">
        <v>8.4606979008660099E-2</v>
      </c>
      <c r="K45" s="61">
        <v>4.5270365101066856E-2</v>
      </c>
      <c r="L45" s="245">
        <v>5.5620817966357761E-2</v>
      </c>
      <c r="M45" s="245">
        <f t="shared" si="0"/>
        <v>6.8725651850912284E-2</v>
      </c>
      <c r="N45" s="5"/>
      <c r="O45" s="5"/>
      <c r="P45" s="5"/>
      <c r="Q45" s="235"/>
      <c r="R45" s="230"/>
    </row>
    <row r="46" spans="1:19" s="234" customFormat="1" x14ac:dyDescent="0.2">
      <c r="A46" s="21"/>
      <c r="B46" s="339"/>
      <c r="C46" s="239" t="s">
        <v>3</v>
      </c>
      <c r="D46" s="41">
        <v>880.64316341114829</v>
      </c>
      <c r="E46" s="41">
        <v>869.19905213270147</v>
      </c>
      <c r="F46" s="41">
        <v>800.57261873230914</v>
      </c>
      <c r="G46" s="41">
        <v>877.24760985878424</v>
      </c>
      <c r="H46" s="243">
        <v>853</v>
      </c>
      <c r="I46" s="61">
        <v>-1.2995174156713363E-2</v>
      </c>
      <c r="J46" s="61">
        <v>-7.8953645004568029E-2</v>
      </c>
      <c r="K46" s="61">
        <v>9.5775185576404631E-2</v>
      </c>
      <c r="L46" s="245">
        <v>-2.7640553916912336E-2</v>
      </c>
      <c r="M46" s="245">
        <f t="shared" si="0"/>
        <v>-3.1389743950402393E-2</v>
      </c>
      <c r="N46" s="5"/>
      <c r="O46" s="5"/>
      <c r="P46" s="5"/>
      <c r="Q46" s="235"/>
      <c r="R46" s="230"/>
    </row>
    <row r="47" spans="1:19" s="234" customFormat="1" x14ac:dyDescent="0.2">
      <c r="A47" s="21"/>
      <c r="B47" s="339"/>
      <c r="C47" s="240" t="s">
        <v>4</v>
      </c>
      <c r="D47" s="250">
        <v>630.34302048594566</v>
      </c>
      <c r="E47" s="251">
        <v>624.77251184834131</v>
      </c>
      <c r="F47" s="251">
        <v>574.07596582466556</v>
      </c>
      <c r="G47" s="251">
        <v>571.79633365494249</v>
      </c>
      <c r="H47" s="252">
        <v>545</v>
      </c>
      <c r="I47" s="246">
        <v>-8.8372655150681378E-3</v>
      </c>
      <c r="J47" s="246">
        <v>-8.1144008518706956E-2</v>
      </c>
      <c r="K47" s="246">
        <v>-3.9709590810832474E-3</v>
      </c>
      <c r="L47" s="247">
        <v>-4.6863423351561906E-2</v>
      </c>
      <c r="M47" s="247">
        <f t="shared" si="0"/>
        <v>-0.13539139438738101</v>
      </c>
      <c r="N47" s="5"/>
      <c r="O47" s="5"/>
      <c r="P47" s="5"/>
      <c r="Q47" s="235"/>
      <c r="R47" s="230"/>
    </row>
    <row r="48" spans="1:19" s="234" customFormat="1" x14ac:dyDescent="0.2">
      <c r="A48" s="21"/>
      <c r="B48" s="340"/>
      <c r="C48" s="269" t="s">
        <v>5</v>
      </c>
      <c r="D48" s="270">
        <v>8350.6098141972361</v>
      </c>
      <c r="E48" s="270">
        <v>7889.0379146919449</v>
      </c>
      <c r="F48" s="270">
        <v>7952.4624775733182</v>
      </c>
      <c r="G48" s="270">
        <v>8234.5013595298642</v>
      </c>
      <c r="H48" s="271">
        <v>8490</v>
      </c>
      <c r="I48" s="267">
        <v>-5.5274035043590741E-2</v>
      </c>
      <c r="J48" s="268">
        <v>8.0395814505158647E-3</v>
      </c>
      <c r="K48" s="268">
        <v>3.5465603610444152E-2</v>
      </c>
      <c r="L48" s="272">
        <v>3.102782176050578E-2</v>
      </c>
      <c r="M48" s="272">
        <f t="shared" si="0"/>
        <v>1.669221636553786E-2</v>
      </c>
      <c r="N48" s="5"/>
      <c r="O48" s="5"/>
      <c r="P48" s="5"/>
      <c r="Q48" s="235"/>
      <c r="R48" s="230"/>
    </row>
    <row r="49" spans="1:18" s="234" customFormat="1" x14ac:dyDescent="0.2">
      <c r="A49" s="21"/>
      <c r="B49" s="338" t="s">
        <v>42</v>
      </c>
      <c r="C49" s="239" t="s">
        <v>0</v>
      </c>
      <c r="D49" s="41">
        <v>1395.0214387803721</v>
      </c>
      <c r="E49" s="41">
        <v>1075.9336492890991</v>
      </c>
      <c r="F49" s="41">
        <v>1101.5734681890788</v>
      </c>
      <c r="G49" s="41">
        <v>1158.3896149460572</v>
      </c>
      <c r="H49" s="243">
        <v>1193</v>
      </c>
      <c r="I49" s="61">
        <v>-0.22873325141887602</v>
      </c>
      <c r="J49" s="61">
        <v>2.3830297450889049E-2</v>
      </c>
      <c r="K49" s="61">
        <v>5.157726506465421E-2</v>
      </c>
      <c r="L49" s="245">
        <v>2.9878017384983524E-2</v>
      </c>
      <c r="M49" s="245">
        <f t="shared" si="0"/>
        <v>-0.1448160101087721</v>
      </c>
      <c r="N49" s="5"/>
      <c r="O49" s="5"/>
      <c r="P49" s="5"/>
      <c r="Q49" s="235"/>
      <c r="R49" s="230"/>
    </row>
    <row r="50" spans="1:18" s="234" customFormat="1" x14ac:dyDescent="0.2">
      <c r="A50" s="21"/>
      <c r="B50" s="339"/>
      <c r="C50" s="239" t="s">
        <v>1</v>
      </c>
      <c r="D50" s="41">
        <v>439.74749880895661</v>
      </c>
      <c r="E50" s="41">
        <v>330.09004739336507</v>
      </c>
      <c r="F50" s="41">
        <v>358.11236010052926</v>
      </c>
      <c r="G50" s="41">
        <v>338.21594596965178</v>
      </c>
      <c r="H50" s="243">
        <v>433</v>
      </c>
      <c r="I50" s="61">
        <v>-0.24936458243104409</v>
      </c>
      <c r="J50" s="61">
        <v>8.4892934302167156E-2</v>
      </c>
      <c r="K50" s="61">
        <v>-5.5559138269598241E-2</v>
      </c>
      <c r="L50" s="245">
        <v>0.28024714730290468</v>
      </c>
      <c r="M50" s="245">
        <f t="shared" si="0"/>
        <v>-1.5344029988190955E-2</v>
      </c>
      <c r="N50" s="5"/>
      <c r="O50" s="5"/>
      <c r="P50" s="5"/>
      <c r="Q50" s="235"/>
      <c r="R50" s="230"/>
    </row>
    <row r="51" spans="1:18" x14ac:dyDescent="0.2">
      <c r="A51" s="21"/>
      <c r="B51" s="339"/>
      <c r="C51" s="239" t="s">
        <v>3</v>
      </c>
      <c r="D51" s="41">
        <v>323.78275369223451</v>
      </c>
      <c r="E51" s="41">
        <v>326.66350710900485</v>
      </c>
      <c r="F51" s="41">
        <v>367.94334200306679</v>
      </c>
      <c r="G51" s="41">
        <v>365.93085538427084</v>
      </c>
      <c r="H51" s="243">
        <v>381</v>
      </c>
      <c r="I51" s="61">
        <v>8.8971799267252294E-3</v>
      </c>
      <c r="J51" s="61">
        <v>0.1263680637589164</v>
      </c>
      <c r="K51" s="61">
        <v>-5.4695557414901064E-3</v>
      </c>
      <c r="L51" s="245">
        <v>4.1180306044170001E-2</v>
      </c>
      <c r="M51" s="245">
        <f t="shared" si="0"/>
        <v>0.17671492893087271</v>
      </c>
      <c r="N51" s="5"/>
      <c r="O51" s="5"/>
      <c r="P51" s="5"/>
      <c r="Q51" s="231"/>
      <c r="R51" s="232"/>
    </row>
    <row r="52" spans="1:18" x14ac:dyDescent="0.2">
      <c r="A52" s="21"/>
      <c r="B52" s="339"/>
      <c r="C52" s="239" t="s">
        <v>4</v>
      </c>
      <c r="D52" s="41">
        <v>246.85564554549788</v>
      </c>
      <c r="E52" s="41">
        <v>291.2559241706162</v>
      </c>
      <c r="F52" s="41">
        <v>272.38369943513186</v>
      </c>
      <c r="G52" s="41">
        <v>257.88965880185947</v>
      </c>
      <c r="H52" s="243">
        <v>236</v>
      </c>
      <c r="I52" s="61">
        <v>0.17986333076160066</v>
      </c>
      <c r="J52" s="61">
        <v>-6.4796020164139545E-2</v>
      </c>
      <c r="K52" s="61">
        <v>-5.3211850280799E-2</v>
      </c>
      <c r="L52" s="247">
        <v>-0.09</v>
      </c>
      <c r="M52" s="247">
        <f t="shared" si="0"/>
        <v>-4.3975682717359965E-2</v>
      </c>
      <c r="N52" s="5"/>
      <c r="O52" s="5"/>
      <c r="P52" s="5"/>
    </row>
    <row r="53" spans="1:18" x14ac:dyDescent="0.2">
      <c r="A53" s="21"/>
      <c r="B53" s="340"/>
      <c r="C53" s="269" t="s">
        <v>5</v>
      </c>
      <c r="D53" s="270">
        <v>2405.407336827061</v>
      </c>
      <c r="E53" s="270">
        <v>2023.9431279620853</v>
      </c>
      <c r="F53" s="270">
        <v>2100.0128697278069</v>
      </c>
      <c r="G53" s="270">
        <v>2120.4260751018392</v>
      </c>
      <c r="H53" s="271">
        <v>2243</v>
      </c>
      <c r="I53" s="267">
        <v>-0.15858611679806378</v>
      </c>
      <c r="J53" s="268">
        <v>3.7584920601161587E-2</v>
      </c>
      <c r="K53" s="268">
        <v>9.7205144160275037E-3</v>
      </c>
      <c r="L53" s="272">
        <v>5.780627126662452E-2</v>
      </c>
      <c r="M53" s="272">
        <f t="shared" si="0"/>
        <v>-6.7517602669862287E-2</v>
      </c>
      <c r="N53" s="5"/>
      <c r="O53" s="5"/>
      <c r="P53" s="5"/>
    </row>
    <row r="54" spans="1:18" x14ac:dyDescent="0.2">
      <c r="A54" s="21"/>
      <c r="B54" s="25"/>
      <c r="C54" s="25"/>
      <c r="D54" s="255"/>
      <c r="E54" s="255"/>
      <c r="F54" s="255"/>
      <c r="G54" s="255"/>
      <c r="H54" s="255"/>
      <c r="M54" s="177"/>
    </row>
    <row r="55" spans="1:18" ht="21" customHeight="1" x14ac:dyDescent="0.2">
      <c r="A55" s="21"/>
      <c r="B55" s="335" t="s">
        <v>32</v>
      </c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177"/>
    </row>
    <row r="56" spans="1:18" s="234" customFormat="1" ht="10.9" customHeight="1" x14ac:dyDescent="0.2">
      <c r="A56" s="21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</row>
    <row r="57" spans="1:18" ht="10.15" customHeight="1" x14ac:dyDescent="0.2">
      <c r="A57" s="21"/>
      <c r="B57" s="319" t="s">
        <v>48</v>
      </c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177"/>
    </row>
    <row r="58" spans="1:18" x14ac:dyDescent="0.2">
      <c r="A58" s="21"/>
      <c r="M58" s="177"/>
    </row>
    <row r="59" spans="1:18" x14ac:dyDescent="0.2">
      <c r="A59" s="21"/>
      <c r="B59" s="301" t="s">
        <v>77</v>
      </c>
      <c r="C59" s="301"/>
      <c r="D59" s="301"/>
      <c r="E59" s="301"/>
      <c r="F59" s="301"/>
      <c r="G59" s="301"/>
      <c r="H59" s="302"/>
      <c r="I59" s="303"/>
      <c r="M59" s="177"/>
    </row>
    <row r="60" spans="1:18" x14ac:dyDescent="0.2">
      <c r="A60" s="21"/>
      <c r="M60" s="177"/>
    </row>
    <row r="61" spans="1:18" x14ac:dyDescent="0.2">
      <c r="A61" s="21"/>
      <c r="M61" s="177"/>
    </row>
    <row r="62" spans="1:18" x14ac:dyDescent="0.2">
      <c r="B62" s="228"/>
    </row>
    <row r="83" spans="1:7" x14ac:dyDescent="0.2">
      <c r="A83" s="233"/>
    </row>
    <row r="84" spans="1:7" x14ac:dyDescent="0.2">
      <c r="B84" s="234"/>
      <c r="C84" s="234"/>
      <c r="D84" s="234"/>
      <c r="E84" s="234"/>
      <c r="F84" s="234"/>
      <c r="G84" s="234"/>
    </row>
  </sheetData>
  <mergeCells count="14">
    <mergeCell ref="B59:I59"/>
    <mergeCell ref="B55:L55"/>
    <mergeCell ref="B57:L57"/>
    <mergeCell ref="B2:J2"/>
    <mergeCell ref="B39:B43"/>
    <mergeCell ref="B44:B48"/>
    <mergeCell ref="B49:B53"/>
    <mergeCell ref="A14:A17"/>
    <mergeCell ref="A18:A21"/>
    <mergeCell ref="Q36:S36"/>
    <mergeCell ref="P29:P31"/>
    <mergeCell ref="P32:P34"/>
    <mergeCell ref="P35:P37"/>
    <mergeCell ref="I37:M37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1033-47AB-4913-98E6-4E2D63B2295F}">
  <dimension ref="A2:W26"/>
  <sheetViews>
    <sheetView showGridLines="0" showRowColHeaders="0" zoomScaleNormal="100" workbookViewId="0"/>
  </sheetViews>
  <sheetFormatPr baseColWidth="10" defaultColWidth="10.85546875" defaultRowHeight="11.25" x14ac:dyDescent="0.2"/>
  <cols>
    <col min="1" max="1" width="5.5703125" style="21" customWidth="1"/>
    <col min="2" max="8" width="10.85546875" style="21"/>
    <col min="9" max="9" width="11.85546875" style="21" bestFit="1" customWidth="1"/>
    <col min="10" max="10" width="9" style="21" bestFit="1" customWidth="1"/>
    <col min="11" max="11" width="6.140625" style="21" customWidth="1"/>
    <col min="12" max="12" width="14.28515625" style="21" customWidth="1"/>
    <col min="13" max="16384" width="10.85546875" style="21"/>
  </cols>
  <sheetData>
    <row r="2" spans="1:23" ht="15" x14ac:dyDescent="0.25">
      <c r="A2" s="43"/>
      <c r="B2" s="20" t="s">
        <v>74</v>
      </c>
    </row>
    <row r="3" spans="1:23" ht="12" customHeight="1" x14ac:dyDescent="0.2"/>
    <row r="4" spans="1:23" x14ac:dyDescent="0.2">
      <c r="I4" s="241"/>
      <c r="J4" s="241"/>
      <c r="K4" s="241"/>
      <c r="L4" s="242" t="s">
        <v>36</v>
      </c>
    </row>
    <row r="5" spans="1:23" ht="22.5" x14ac:dyDescent="0.2">
      <c r="I5" s="282" t="s">
        <v>3</v>
      </c>
      <c r="J5" s="288"/>
      <c r="K5" s="283">
        <v>0.11495182697213659</v>
      </c>
      <c r="L5" s="284">
        <v>1.23379423362115</v>
      </c>
      <c r="M5" s="278"/>
    </row>
    <row r="6" spans="1:23" x14ac:dyDescent="0.2">
      <c r="I6" s="285" t="s">
        <v>4</v>
      </c>
      <c r="J6" s="289"/>
      <c r="K6" s="283">
        <v>7.2759033624452643E-2</v>
      </c>
      <c r="L6" s="284">
        <v>0.78093300901999996</v>
      </c>
      <c r="M6" s="278"/>
    </row>
    <row r="7" spans="1:23" x14ac:dyDescent="0.2">
      <c r="I7" s="341" t="s">
        <v>109</v>
      </c>
      <c r="J7" s="290" t="s">
        <v>0</v>
      </c>
      <c r="K7" s="283">
        <v>0.58863346444745523</v>
      </c>
      <c r="L7" s="284">
        <v>6.3178863118699997</v>
      </c>
      <c r="M7" s="278"/>
    </row>
    <row r="8" spans="1:23" x14ac:dyDescent="0.2">
      <c r="I8" s="342"/>
      <c r="J8" s="291" t="s">
        <v>37</v>
      </c>
      <c r="K8" s="286">
        <v>0.22365567495595562</v>
      </c>
      <c r="L8" s="287">
        <v>2.4005280241800002</v>
      </c>
      <c r="M8" s="278"/>
    </row>
    <row r="9" spans="1:23" ht="18" customHeight="1" x14ac:dyDescent="0.2">
      <c r="I9" s="44"/>
      <c r="J9" s="44"/>
      <c r="K9" s="279"/>
      <c r="L9" s="280"/>
      <c r="M9" s="281"/>
    </row>
    <row r="10" spans="1:23" x14ac:dyDescent="0.2">
      <c r="N10" s="41"/>
      <c r="O10" s="313"/>
      <c r="P10" s="314"/>
      <c r="Q10" s="314"/>
      <c r="R10" s="314"/>
      <c r="S10" s="314"/>
      <c r="T10" s="314"/>
      <c r="U10" s="314"/>
      <c r="V10" s="314"/>
      <c r="W10" s="314"/>
    </row>
    <row r="15" spans="1:23" x14ac:dyDescent="0.2">
      <c r="J15" s="48"/>
      <c r="K15" s="48"/>
      <c r="M15" s="48"/>
      <c r="N15" s="48"/>
      <c r="O15" s="48"/>
    </row>
    <row r="16" spans="1:23" x14ac:dyDescent="0.2">
      <c r="K16" s="20"/>
      <c r="M16" s="20"/>
      <c r="N16" s="20"/>
      <c r="O16" s="20"/>
    </row>
    <row r="17" spans="2:15" x14ac:dyDescent="0.2">
      <c r="J17" s="20"/>
      <c r="K17" s="3"/>
      <c r="M17" s="3"/>
      <c r="O17" s="3"/>
    </row>
    <row r="18" spans="2:15" x14ac:dyDescent="0.2">
      <c r="J18" s="20"/>
      <c r="K18" s="3"/>
      <c r="M18" s="3"/>
      <c r="O18" s="3"/>
    </row>
    <row r="19" spans="2:15" x14ac:dyDescent="0.2">
      <c r="J19" s="20"/>
      <c r="K19" s="3"/>
      <c r="M19" s="46"/>
      <c r="N19" s="41"/>
      <c r="O19" s="3"/>
    </row>
    <row r="20" spans="2:15" x14ac:dyDescent="0.2">
      <c r="J20" s="20"/>
      <c r="K20" s="3"/>
      <c r="M20" s="3"/>
      <c r="O20" s="3"/>
    </row>
    <row r="21" spans="2:15" x14ac:dyDescent="0.2">
      <c r="J21" s="20"/>
      <c r="K21" s="40"/>
      <c r="L21" s="40"/>
      <c r="M21" s="40"/>
      <c r="N21" s="40"/>
      <c r="O21" s="40"/>
    </row>
    <row r="23" spans="2:15" x14ac:dyDescent="0.2">
      <c r="L23" s="47"/>
    </row>
    <row r="24" spans="2:15" ht="21" customHeight="1" x14ac:dyDescent="0.2">
      <c r="B24" s="335" t="s">
        <v>32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</row>
    <row r="25" spans="2:15" x14ac:dyDescent="0.2">
      <c r="B25" s="313" t="s">
        <v>48</v>
      </c>
      <c r="C25" s="314"/>
      <c r="D25" s="314"/>
      <c r="E25" s="314"/>
      <c r="F25" s="314"/>
      <c r="G25" s="314"/>
      <c r="H25" s="314"/>
      <c r="I25" s="314"/>
      <c r="J25" s="314"/>
      <c r="K25" s="277"/>
    </row>
    <row r="26" spans="2:15" x14ac:dyDescent="0.2">
      <c r="B26" s="21" t="s">
        <v>76</v>
      </c>
    </row>
  </sheetData>
  <mergeCells count="4">
    <mergeCell ref="I7:I8"/>
    <mergeCell ref="B25:J25"/>
    <mergeCell ref="O10:W10"/>
    <mergeCell ref="B24:L2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94B4-9B3F-4237-BD48-7C93944EA60B}">
  <dimension ref="B1:S36"/>
  <sheetViews>
    <sheetView showGridLines="0" showRowColHeaders="0" workbookViewId="0"/>
  </sheetViews>
  <sheetFormatPr baseColWidth="10" defaultColWidth="10.85546875" defaultRowHeight="11.25" x14ac:dyDescent="0.2"/>
  <cols>
    <col min="1" max="1" width="3.42578125" style="21" customWidth="1"/>
    <col min="2" max="9" width="10.85546875" style="21"/>
    <col min="10" max="10" width="20.7109375" style="21" customWidth="1"/>
    <col min="11" max="11" width="5.28515625" style="21" customWidth="1"/>
    <col min="12" max="12" width="9.5703125" style="22" customWidth="1"/>
    <col min="13" max="13" width="11.5703125" style="22" customWidth="1"/>
    <col min="14" max="14" width="16.5703125" style="22" customWidth="1"/>
    <col min="15" max="15" width="14.85546875" style="22" customWidth="1"/>
    <col min="16" max="16" width="16.5703125" style="22" customWidth="1"/>
    <col min="17" max="17" width="16.85546875" style="22" customWidth="1"/>
    <col min="18" max="18" width="16.85546875" style="22" bestFit="1" customWidth="1"/>
    <col min="19" max="19" width="14.7109375" style="21" bestFit="1" customWidth="1"/>
    <col min="20" max="16384" width="10.85546875" style="21"/>
  </cols>
  <sheetData>
    <row r="1" spans="2:19" x14ac:dyDescent="0.2">
      <c r="B1" s="172"/>
      <c r="C1" s="30"/>
      <c r="D1" s="30"/>
      <c r="E1" s="30"/>
      <c r="F1" s="30"/>
      <c r="G1" s="30"/>
      <c r="H1" s="30"/>
      <c r="I1" s="30"/>
      <c r="J1" s="30"/>
      <c r="K1" s="30"/>
    </row>
    <row r="2" spans="2:19" x14ac:dyDescent="0.2">
      <c r="B2" s="172" t="s">
        <v>75</v>
      </c>
      <c r="C2" s="30"/>
      <c r="D2" s="30"/>
      <c r="E2" s="30"/>
      <c r="F2" s="30"/>
      <c r="G2" s="30"/>
      <c r="H2" s="30"/>
      <c r="I2" s="30"/>
      <c r="J2" s="30"/>
      <c r="K2" s="30"/>
    </row>
    <row r="3" spans="2:19" ht="12" thickBot="1" x14ac:dyDescent="0.25"/>
    <row r="4" spans="2:19" x14ac:dyDescent="0.2">
      <c r="M4" s="31"/>
      <c r="N4" s="32" t="s">
        <v>4</v>
      </c>
      <c r="O4" s="32" t="s">
        <v>34</v>
      </c>
      <c r="P4" s="32" t="s">
        <v>110</v>
      </c>
      <c r="Q4" s="33" t="s">
        <v>35</v>
      </c>
    </row>
    <row r="5" spans="2:19" x14ac:dyDescent="0.2">
      <c r="M5" s="34" t="s">
        <v>38</v>
      </c>
      <c r="N5" s="26">
        <v>545.06523288999995</v>
      </c>
      <c r="O5" s="26">
        <v>852.65377120114897</v>
      </c>
      <c r="P5" s="26">
        <v>7092.5046384200014</v>
      </c>
      <c r="Q5" s="35">
        <v>8490.2236425111496</v>
      </c>
    </row>
    <row r="6" spans="2:19" ht="12" thickBot="1" x14ac:dyDescent="0.25">
      <c r="M6" s="36" t="s">
        <v>39</v>
      </c>
      <c r="N6" s="37">
        <v>235.86777613000001</v>
      </c>
      <c r="O6" s="37">
        <v>381.14046242000001</v>
      </c>
      <c r="P6" s="37">
        <v>1625.90969763</v>
      </c>
      <c r="Q6" s="38">
        <v>2242.9179361800002</v>
      </c>
    </row>
    <row r="7" spans="2:19" x14ac:dyDescent="0.2">
      <c r="M7" s="21"/>
      <c r="N7" s="21"/>
      <c r="O7" s="21"/>
      <c r="P7" s="21"/>
      <c r="Q7" s="21"/>
    </row>
    <row r="8" spans="2:19" x14ac:dyDescent="0.2">
      <c r="R8" s="39"/>
      <c r="S8" s="40"/>
    </row>
    <row r="12" spans="2:19" x14ac:dyDescent="0.2">
      <c r="L12" s="24"/>
      <c r="M12" s="24"/>
      <c r="N12" s="24"/>
      <c r="O12" s="24"/>
      <c r="P12" s="24"/>
      <c r="Q12" s="24"/>
      <c r="R12" s="24"/>
    </row>
    <row r="13" spans="2:19" x14ac:dyDescent="0.2">
      <c r="L13" s="26"/>
      <c r="M13" s="26"/>
      <c r="N13" s="26"/>
      <c r="O13" s="26"/>
      <c r="P13" s="27"/>
      <c r="Q13" s="27"/>
      <c r="R13" s="27"/>
      <c r="S13" s="41"/>
    </row>
    <row r="14" spans="2:19" x14ac:dyDescent="0.2">
      <c r="L14" s="26"/>
      <c r="M14" s="26"/>
      <c r="N14" s="26"/>
      <c r="O14" s="26"/>
      <c r="P14" s="27"/>
      <c r="Q14" s="27"/>
      <c r="R14" s="27"/>
      <c r="S14" s="41"/>
    </row>
    <row r="15" spans="2:19" x14ac:dyDescent="0.2">
      <c r="L15" s="26"/>
      <c r="M15" s="26"/>
      <c r="N15" s="26"/>
      <c r="O15" s="26"/>
      <c r="P15" s="27"/>
      <c r="Q15" s="27"/>
      <c r="R15" s="27"/>
      <c r="S15" s="41"/>
    </row>
    <row r="16" spans="2:19" x14ac:dyDescent="0.2">
      <c r="L16" s="26"/>
      <c r="M16" s="26"/>
      <c r="N16" s="26"/>
      <c r="O16" s="26"/>
      <c r="P16" s="27"/>
      <c r="Q16" s="27"/>
      <c r="R16" s="27"/>
      <c r="S16" s="41"/>
    </row>
    <row r="17" spans="2:19" x14ac:dyDescent="0.2">
      <c r="L17" s="26"/>
      <c r="M17" s="26"/>
      <c r="N17" s="26"/>
      <c r="O17" s="26"/>
      <c r="P17" s="27"/>
      <c r="Q17" s="27"/>
      <c r="R17" s="27"/>
      <c r="S17" s="41"/>
    </row>
    <row r="18" spans="2:19" x14ac:dyDescent="0.2">
      <c r="L18" s="26"/>
      <c r="M18" s="28"/>
      <c r="N18" s="28"/>
      <c r="O18" s="26"/>
      <c r="P18" s="24"/>
      <c r="Q18" s="24"/>
      <c r="R18" s="24"/>
      <c r="S18" s="41"/>
    </row>
    <row r="19" spans="2:19" x14ac:dyDescent="0.2">
      <c r="L19" s="28"/>
      <c r="M19" s="28"/>
      <c r="N19" s="28"/>
      <c r="O19" s="26"/>
      <c r="P19" s="26"/>
      <c r="Q19" s="26"/>
      <c r="R19" s="26"/>
    </row>
    <row r="20" spans="2:19" x14ac:dyDescent="0.2">
      <c r="L20" s="28"/>
      <c r="M20" s="28"/>
      <c r="N20" s="28"/>
      <c r="O20" s="26"/>
      <c r="P20" s="26"/>
      <c r="Q20" s="28"/>
      <c r="R20" s="26"/>
    </row>
    <row r="21" spans="2:19" x14ac:dyDescent="0.2">
      <c r="L21" s="28"/>
      <c r="M21" s="28"/>
      <c r="N21" s="28"/>
      <c r="O21" s="26"/>
      <c r="P21" s="26"/>
      <c r="Q21" s="28"/>
      <c r="R21" s="26"/>
    </row>
    <row r="22" spans="2:19" x14ac:dyDescent="0.2">
      <c r="L22" s="28"/>
      <c r="M22" s="28"/>
      <c r="N22" s="28"/>
      <c r="O22" s="26"/>
      <c r="P22" s="28"/>
      <c r="Q22" s="28"/>
      <c r="R22" s="28"/>
    </row>
    <row r="23" spans="2:19" x14ac:dyDescent="0.2">
      <c r="L23" s="28"/>
      <c r="M23" s="28"/>
      <c r="N23" s="28"/>
      <c r="O23" s="26"/>
      <c r="P23" s="28"/>
      <c r="Q23" s="28"/>
      <c r="R23" s="28"/>
    </row>
    <row r="24" spans="2:19" x14ac:dyDescent="0.2">
      <c r="L24" s="24"/>
      <c r="M24" s="24"/>
      <c r="N24" s="24"/>
      <c r="O24" s="24"/>
      <c r="P24" s="24"/>
      <c r="Q24" s="24"/>
      <c r="R24" s="24"/>
    </row>
    <row r="25" spans="2:19" x14ac:dyDescent="0.2">
      <c r="L25" s="26"/>
      <c r="M25" s="26"/>
      <c r="N25" s="26"/>
      <c r="O25" s="26"/>
      <c r="P25" s="26"/>
      <c r="Q25" s="26"/>
      <c r="R25" s="26"/>
    </row>
    <row r="26" spans="2:19" x14ac:dyDescent="0.2">
      <c r="L26" s="26"/>
      <c r="M26" s="26"/>
      <c r="N26" s="26"/>
      <c r="O26" s="26"/>
      <c r="P26" s="26"/>
      <c r="Q26" s="26"/>
      <c r="R26" s="26"/>
    </row>
    <row r="27" spans="2:19" x14ac:dyDescent="0.2">
      <c r="L27" s="26"/>
      <c r="M27" s="26"/>
      <c r="N27" s="26"/>
      <c r="O27" s="26"/>
      <c r="P27" s="26"/>
      <c r="Q27" s="26"/>
      <c r="R27" s="26"/>
    </row>
    <row r="28" spans="2:19" x14ac:dyDescent="0.2">
      <c r="L28" s="26"/>
      <c r="M28" s="26"/>
      <c r="N28" s="26"/>
      <c r="O28" s="26"/>
      <c r="P28" s="26"/>
      <c r="Q28" s="26"/>
      <c r="R28" s="26"/>
    </row>
    <row r="29" spans="2:19" x14ac:dyDescent="0.2">
      <c r="L29" s="26"/>
      <c r="M29" s="26"/>
      <c r="N29" s="26"/>
      <c r="O29" s="26"/>
      <c r="P29" s="26"/>
      <c r="Q29" s="26"/>
      <c r="R29" s="26"/>
    </row>
    <row r="30" spans="2:19" x14ac:dyDescent="0.2">
      <c r="L30" s="24"/>
      <c r="M30" s="24"/>
      <c r="N30" s="24"/>
      <c r="O30" s="24"/>
      <c r="P30" s="24"/>
      <c r="Q30" s="24"/>
      <c r="R30" s="24"/>
    </row>
    <row r="32" spans="2:19" ht="20.45" customHeight="1" x14ac:dyDescent="0.2">
      <c r="B32" s="335" t="s">
        <v>32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</row>
    <row r="33" spans="2:11" x14ac:dyDescent="0.2">
      <c r="B33" s="319" t="s">
        <v>94</v>
      </c>
      <c r="C33" s="319"/>
      <c r="D33" s="319"/>
      <c r="E33" s="319"/>
      <c r="F33" s="319"/>
      <c r="G33" s="319"/>
      <c r="H33" s="319"/>
      <c r="I33" s="319"/>
      <c r="J33" s="319"/>
      <c r="K33" s="319"/>
    </row>
    <row r="34" spans="2:11" x14ac:dyDescent="0.2">
      <c r="B34" s="21" t="s">
        <v>111</v>
      </c>
    </row>
    <row r="35" spans="2:11" x14ac:dyDescent="0.2">
      <c r="B35" s="21" t="s">
        <v>76</v>
      </c>
    </row>
    <row r="36" spans="2:11" ht="20.45" customHeight="1" x14ac:dyDescent="0.2">
      <c r="K36" s="186"/>
    </row>
  </sheetData>
  <mergeCells count="2">
    <mergeCell ref="B33:K33"/>
    <mergeCell ref="B32:L32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C42E5-BEF8-4362-B7B1-ABA6E81087E8}">
  <dimension ref="A1:L57"/>
  <sheetViews>
    <sheetView showGridLines="0" zoomScale="110" zoomScaleNormal="110" workbookViewId="0"/>
  </sheetViews>
  <sheetFormatPr baseColWidth="10" defaultColWidth="11.42578125" defaultRowHeight="11.25" x14ac:dyDescent="0.2"/>
  <cols>
    <col min="1" max="1" width="5.140625" style="2" customWidth="1"/>
    <col min="2" max="2" width="14.7109375" style="2" bestFit="1" customWidth="1"/>
    <col min="3" max="4" width="14.28515625" style="2" bestFit="1" customWidth="1"/>
    <col min="5" max="16384" width="11.42578125" style="2"/>
  </cols>
  <sheetData>
    <row r="1" spans="1:11" x14ac:dyDescent="0.2">
      <c r="A1" s="177"/>
      <c r="G1" s="177"/>
      <c r="H1" s="177"/>
      <c r="I1" s="177"/>
      <c r="J1" s="177"/>
      <c r="K1" s="177"/>
    </row>
    <row r="2" spans="1:11" x14ac:dyDescent="0.2">
      <c r="A2" s="177"/>
      <c r="G2" s="177"/>
      <c r="H2" s="177"/>
      <c r="I2" s="177"/>
      <c r="J2" s="177"/>
      <c r="K2" s="177"/>
    </row>
    <row r="3" spans="1:11" x14ac:dyDescent="0.2">
      <c r="A3" s="177"/>
      <c r="G3" s="177"/>
      <c r="H3" s="177"/>
      <c r="I3" s="177"/>
      <c r="J3" s="177"/>
      <c r="K3" s="177"/>
    </row>
    <row r="4" spans="1:11" x14ac:dyDescent="0.2">
      <c r="A4" s="177"/>
      <c r="G4" s="177"/>
      <c r="H4" s="177"/>
      <c r="I4" s="177"/>
      <c r="J4" s="177"/>
      <c r="K4" s="177"/>
    </row>
    <row r="5" spans="1:11" x14ac:dyDescent="0.2">
      <c r="A5" s="177"/>
      <c r="G5" s="177"/>
      <c r="H5" s="177"/>
      <c r="I5" s="177"/>
      <c r="J5" s="177"/>
      <c r="K5" s="177"/>
    </row>
    <row r="6" spans="1:11" x14ac:dyDescent="0.2">
      <c r="A6" s="177"/>
      <c r="G6" s="177"/>
      <c r="H6" s="177"/>
      <c r="I6" s="177"/>
      <c r="J6" s="177"/>
      <c r="K6" s="177"/>
    </row>
    <row r="7" spans="1:11" x14ac:dyDescent="0.2">
      <c r="A7" s="177"/>
      <c r="G7" s="177"/>
      <c r="H7" s="177"/>
      <c r="I7" s="177"/>
      <c r="J7" s="177"/>
      <c r="K7" s="177"/>
    </row>
    <row r="8" spans="1:11" x14ac:dyDescent="0.2">
      <c r="A8" s="177"/>
      <c r="G8" s="177"/>
      <c r="H8" s="177"/>
      <c r="I8" s="177"/>
      <c r="J8" s="177"/>
      <c r="K8" s="177"/>
    </row>
    <row r="9" spans="1:11" x14ac:dyDescent="0.2">
      <c r="A9" s="177"/>
      <c r="G9" s="177"/>
      <c r="H9" s="177"/>
      <c r="I9" s="177"/>
      <c r="J9" s="177"/>
      <c r="K9" s="177"/>
    </row>
    <row r="10" spans="1:11" x14ac:dyDescent="0.2">
      <c r="A10" s="177"/>
      <c r="G10" s="177"/>
      <c r="H10" s="177"/>
      <c r="I10" s="177"/>
      <c r="J10" s="177"/>
      <c r="K10" s="177"/>
    </row>
    <row r="11" spans="1:11" x14ac:dyDescent="0.2">
      <c r="A11" s="177"/>
      <c r="G11" s="177"/>
      <c r="H11" s="177"/>
      <c r="I11" s="177"/>
      <c r="J11" s="177"/>
      <c r="K11" s="177"/>
    </row>
    <row r="12" spans="1:11" x14ac:dyDescent="0.2">
      <c r="A12" s="177"/>
      <c r="G12" s="177"/>
      <c r="H12" s="177"/>
      <c r="I12" s="177"/>
      <c r="J12" s="177"/>
      <c r="K12" s="177"/>
    </row>
    <row r="13" spans="1:11" x14ac:dyDescent="0.2">
      <c r="A13" s="177"/>
      <c r="G13" s="177"/>
      <c r="H13" s="177"/>
      <c r="I13" s="177"/>
      <c r="J13" s="177"/>
      <c r="K13" s="177"/>
    </row>
    <row r="14" spans="1:11" x14ac:dyDescent="0.2">
      <c r="A14" s="177"/>
      <c r="G14" s="177"/>
      <c r="H14" s="177"/>
      <c r="I14" s="177"/>
      <c r="J14" s="177"/>
      <c r="K14" s="177"/>
    </row>
    <row r="15" spans="1:11" x14ac:dyDescent="0.2">
      <c r="A15" s="177"/>
      <c r="G15" s="177"/>
      <c r="H15" s="177"/>
      <c r="I15" s="177"/>
      <c r="J15" s="177"/>
      <c r="K15" s="177"/>
    </row>
    <row r="16" spans="1:11" x14ac:dyDescent="0.2">
      <c r="A16" s="177"/>
      <c r="G16" s="177"/>
      <c r="H16" s="177"/>
      <c r="I16" s="177"/>
      <c r="J16" s="177"/>
      <c r="K16" s="177"/>
    </row>
    <row r="17" spans="1:11" x14ac:dyDescent="0.2">
      <c r="A17" s="177"/>
      <c r="B17" s="177"/>
      <c r="C17" s="177"/>
      <c r="D17" s="177"/>
      <c r="G17" s="177"/>
      <c r="H17" s="177"/>
      <c r="I17" s="177"/>
      <c r="J17" s="177"/>
      <c r="K17" s="177"/>
    </row>
    <row r="18" spans="1:11" x14ac:dyDescent="0.2">
      <c r="A18" s="177"/>
      <c r="B18" s="21"/>
      <c r="C18" s="177"/>
      <c r="D18" s="237"/>
      <c r="G18" s="177"/>
      <c r="H18" s="177"/>
      <c r="I18" s="177"/>
      <c r="J18" s="177"/>
      <c r="K18" s="177"/>
    </row>
    <row r="19" spans="1:11" x14ac:dyDescent="0.2">
      <c r="A19" s="177"/>
      <c r="B19" s="177"/>
      <c r="C19" s="177"/>
      <c r="D19" s="177"/>
      <c r="G19" s="177"/>
      <c r="H19" s="177"/>
      <c r="I19" s="177"/>
      <c r="J19" s="177"/>
      <c r="K19" s="177"/>
    </row>
    <row r="20" spans="1:11" x14ac:dyDescent="0.2">
      <c r="A20" s="177"/>
      <c r="B20" s="177"/>
      <c r="C20" s="177"/>
      <c r="D20" s="177"/>
      <c r="G20" s="177"/>
      <c r="H20" s="177"/>
      <c r="I20" s="177"/>
      <c r="J20" s="177"/>
      <c r="K20" s="177"/>
    </row>
    <row r="21" spans="1:11" x14ac:dyDescent="0.2">
      <c r="A21" s="177"/>
      <c r="B21" s="177"/>
      <c r="C21" s="177"/>
      <c r="D21" s="177"/>
      <c r="G21" s="177"/>
      <c r="H21" s="177"/>
      <c r="I21" s="177"/>
      <c r="J21" s="177"/>
      <c r="K21" s="177"/>
    </row>
    <row r="22" spans="1:11" x14ac:dyDescent="0.2">
      <c r="A22" s="177"/>
      <c r="B22" s="177"/>
      <c r="C22" s="177"/>
      <c r="D22" s="177"/>
      <c r="G22" s="177"/>
      <c r="H22" s="177"/>
      <c r="I22" s="177"/>
      <c r="J22" s="177"/>
      <c r="K22" s="177"/>
    </row>
    <row r="23" spans="1:11" x14ac:dyDescent="0.2">
      <c r="A23" s="177"/>
      <c r="B23" s="177"/>
      <c r="C23" s="177"/>
      <c r="D23" s="177"/>
      <c r="G23" s="177"/>
      <c r="H23" s="177"/>
      <c r="I23" s="177"/>
      <c r="J23" s="177"/>
      <c r="K23" s="177"/>
    </row>
    <row r="24" spans="1:11" x14ac:dyDescent="0.2">
      <c r="A24" s="177"/>
      <c r="B24" s="177"/>
      <c r="C24" s="177"/>
      <c r="D24" s="177"/>
      <c r="G24" s="177"/>
      <c r="H24" s="177"/>
      <c r="I24" s="177"/>
      <c r="J24" s="177"/>
      <c r="K24" s="177"/>
    </row>
    <row r="25" spans="1:11" x14ac:dyDescent="0.2">
      <c r="A25" s="177"/>
      <c r="B25" s="177"/>
      <c r="C25" s="177"/>
      <c r="D25" s="177"/>
      <c r="G25" s="177"/>
      <c r="H25" s="177"/>
      <c r="I25" s="177"/>
      <c r="J25" s="177"/>
      <c r="K25" s="177"/>
    </row>
    <row r="26" spans="1:11" x14ac:dyDescent="0.2">
      <c r="A26" s="177"/>
      <c r="B26" s="177"/>
      <c r="C26" s="177"/>
      <c r="D26" s="177"/>
      <c r="G26" s="177"/>
      <c r="H26" s="177"/>
      <c r="I26" s="177"/>
      <c r="J26" s="177"/>
      <c r="K26" s="177"/>
    </row>
    <row r="27" spans="1:11" x14ac:dyDescent="0.2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</row>
    <row r="28" spans="1:11" x14ac:dyDescent="0.2">
      <c r="A28" s="177"/>
      <c r="C28" s="177"/>
      <c r="D28" s="177"/>
      <c r="E28" s="177"/>
      <c r="F28" s="177"/>
      <c r="G28" s="177"/>
      <c r="H28" s="177"/>
      <c r="I28" s="177"/>
      <c r="J28" s="177"/>
      <c r="K28" s="177"/>
    </row>
    <row r="29" spans="1:11" x14ac:dyDescent="0.2">
      <c r="A29" s="177"/>
      <c r="F29" s="177"/>
      <c r="G29" s="177"/>
      <c r="H29" s="177"/>
      <c r="I29" s="177"/>
      <c r="J29" s="177"/>
      <c r="K29" s="177"/>
    </row>
    <row r="30" spans="1:11" x14ac:dyDescent="0.2">
      <c r="A30" s="177"/>
      <c r="F30" s="177"/>
      <c r="G30" s="177"/>
      <c r="H30" s="177"/>
      <c r="I30" s="177"/>
      <c r="J30" s="177"/>
      <c r="K30" s="177"/>
    </row>
    <row r="31" spans="1:11" x14ac:dyDescent="0.2">
      <c r="A31" s="177"/>
      <c r="F31" s="177"/>
      <c r="G31" s="177"/>
      <c r="H31" s="177"/>
      <c r="I31" s="177"/>
      <c r="J31" s="177"/>
      <c r="K31" s="177"/>
    </row>
    <row r="32" spans="1:11" x14ac:dyDescent="0.2">
      <c r="A32" s="177"/>
      <c r="B32" s="1" t="s">
        <v>105</v>
      </c>
      <c r="C32" s="177"/>
      <c r="D32" s="177"/>
      <c r="F32" s="177"/>
      <c r="G32" s="177"/>
      <c r="H32" s="177"/>
      <c r="I32" s="177"/>
      <c r="J32" s="177"/>
      <c r="K32" s="177"/>
    </row>
    <row r="33" spans="1:11" x14ac:dyDescent="0.2">
      <c r="A33" s="177"/>
      <c r="B33" s="177" t="s">
        <v>107</v>
      </c>
      <c r="C33" s="177"/>
      <c r="D33" s="177"/>
      <c r="E33" s="177"/>
      <c r="F33" s="177"/>
      <c r="G33" s="177"/>
      <c r="H33" s="177"/>
      <c r="I33" s="177"/>
      <c r="J33" s="177"/>
      <c r="K33" s="177"/>
    </row>
    <row r="34" spans="1:11" x14ac:dyDescent="0.2">
      <c r="A34" s="177"/>
      <c r="B34" s="234"/>
      <c r="C34" s="234"/>
      <c r="D34" s="234"/>
      <c r="E34" s="234"/>
      <c r="F34" s="234"/>
      <c r="G34" s="177"/>
      <c r="H34" s="177"/>
      <c r="I34" s="177"/>
      <c r="J34" s="177"/>
      <c r="K34" s="177"/>
    </row>
    <row r="35" spans="1:11" x14ac:dyDescent="0.2">
      <c r="A35" s="177"/>
      <c r="B35" s="1"/>
      <c r="C35" s="177"/>
      <c r="D35" s="236" t="s">
        <v>87</v>
      </c>
      <c r="E35" s="61"/>
      <c r="F35" s="261" t="s">
        <v>106</v>
      </c>
      <c r="G35" s="177"/>
      <c r="H35" s="177"/>
      <c r="I35" s="177"/>
      <c r="J35" s="177"/>
      <c r="K35" s="177"/>
    </row>
    <row r="36" spans="1:11" x14ac:dyDescent="0.2">
      <c r="A36" s="177"/>
      <c r="B36" s="253"/>
      <c r="C36" s="254"/>
      <c r="D36" s="262" t="s">
        <v>95</v>
      </c>
      <c r="E36" s="263">
        <v>2022</v>
      </c>
      <c r="F36" s="263">
        <v>2023</v>
      </c>
      <c r="G36" s="177"/>
      <c r="H36" s="177"/>
      <c r="I36" s="177"/>
      <c r="J36" s="177"/>
      <c r="K36" s="177"/>
    </row>
    <row r="37" spans="1:11" x14ac:dyDescent="0.2">
      <c r="A37" s="177"/>
      <c r="B37" s="343" t="s">
        <v>43</v>
      </c>
      <c r="C37" s="179" t="s">
        <v>40</v>
      </c>
      <c r="D37" s="258">
        <v>4.1232415983178727E-2</v>
      </c>
      <c r="E37" s="41">
        <v>4922.0989386895881</v>
      </c>
      <c r="F37" s="255">
        <v>5125</v>
      </c>
      <c r="G37" s="177"/>
      <c r="H37" s="177"/>
      <c r="I37" s="177"/>
      <c r="J37" s="177"/>
      <c r="K37" s="177"/>
    </row>
    <row r="38" spans="1:11" x14ac:dyDescent="0.2">
      <c r="A38" s="177"/>
      <c r="B38" s="343"/>
      <c r="C38" s="179" t="s">
        <v>42</v>
      </c>
      <c r="D38" s="258">
        <v>2.9737600233533001E-2</v>
      </c>
      <c r="E38" s="41">
        <v>1158.3896149460572</v>
      </c>
      <c r="F38" s="255">
        <v>1193</v>
      </c>
      <c r="G38" s="177"/>
      <c r="H38" s="177"/>
      <c r="I38" s="177"/>
      <c r="J38" s="177"/>
      <c r="K38" s="177"/>
    </row>
    <row r="39" spans="1:11" x14ac:dyDescent="0.2">
      <c r="A39" s="177"/>
      <c r="B39" s="344"/>
      <c r="C39" s="180" t="s">
        <v>5</v>
      </c>
      <c r="D39" s="259">
        <v>3.904254668687912E-2</v>
      </c>
      <c r="E39" s="257">
        <f>E38+E37</f>
        <v>6080.4885536356451</v>
      </c>
      <c r="F39" s="257">
        <f>F38+F37</f>
        <v>6318</v>
      </c>
      <c r="G39" s="177"/>
      <c r="H39" s="177"/>
      <c r="I39" s="177"/>
      <c r="J39" s="177"/>
      <c r="K39" s="177"/>
    </row>
    <row r="40" spans="1:11" x14ac:dyDescent="0.2">
      <c r="A40" s="177"/>
      <c r="B40" s="345" t="s">
        <v>44</v>
      </c>
      <c r="C40" s="178" t="s">
        <v>40</v>
      </c>
      <c r="D40" s="258">
        <v>5.5865359628922917E-2</v>
      </c>
      <c r="E40" s="41">
        <v>1863.3584773265502</v>
      </c>
      <c r="F40" s="255">
        <v>1967</v>
      </c>
      <c r="G40" s="177"/>
      <c r="H40" s="177"/>
      <c r="I40" s="177"/>
      <c r="J40" s="177"/>
      <c r="K40" s="177"/>
    </row>
    <row r="41" spans="1:11" x14ac:dyDescent="0.2">
      <c r="B41" s="330"/>
      <c r="C41" s="179" t="s">
        <v>42</v>
      </c>
      <c r="D41" s="258">
        <v>0.28046107985357871</v>
      </c>
      <c r="E41" s="41">
        <v>338.21594596965178</v>
      </c>
      <c r="F41" s="255">
        <v>433</v>
      </c>
    </row>
    <row r="42" spans="1:11" x14ac:dyDescent="0.2">
      <c r="B42" s="346"/>
      <c r="C42" s="9" t="s">
        <v>5</v>
      </c>
      <c r="D42" s="259">
        <v>9.036878280313787E-2</v>
      </c>
      <c r="E42" s="257">
        <f>E41+E40</f>
        <v>2201.574423296202</v>
      </c>
      <c r="F42" s="257">
        <f>F41+F40</f>
        <v>2400</v>
      </c>
    </row>
    <row r="43" spans="1:11" x14ac:dyDescent="0.2">
      <c r="B43" s="347" t="s">
        <v>34</v>
      </c>
      <c r="C43" s="179" t="s">
        <v>40</v>
      </c>
      <c r="D43" s="258">
        <v>-2.8035230169044634E-2</v>
      </c>
      <c r="E43" s="41">
        <v>365.93085538427084</v>
      </c>
      <c r="F43" s="255">
        <v>381</v>
      </c>
    </row>
    <row r="44" spans="1:11" x14ac:dyDescent="0.2">
      <c r="B44" s="348"/>
      <c r="C44" s="179" t="s">
        <v>42</v>
      </c>
      <c r="D44" s="258">
        <v>4.1564155664755909E-2</v>
      </c>
      <c r="E44" s="41">
        <v>877.24760985878424</v>
      </c>
      <c r="F44" s="255">
        <v>853</v>
      </c>
    </row>
    <row r="45" spans="1:11" x14ac:dyDescent="0.2">
      <c r="B45" s="349"/>
      <c r="C45" s="180" t="s">
        <v>5</v>
      </c>
      <c r="D45" s="259">
        <v>-7.5485796160984497E-3</v>
      </c>
      <c r="E45" s="257">
        <f>E44+E43</f>
        <v>1243.1784652430551</v>
      </c>
      <c r="F45" s="257">
        <f>F44+F43</f>
        <v>1234</v>
      </c>
    </row>
    <row r="46" spans="1:11" x14ac:dyDescent="0.2">
      <c r="B46" s="347" t="s">
        <v>4</v>
      </c>
      <c r="C46" s="178" t="s">
        <v>40</v>
      </c>
      <c r="D46" s="258">
        <v>-4.6749339216773933E-2</v>
      </c>
      <c r="E46" s="249">
        <v>571.79633365494249</v>
      </c>
      <c r="F46" s="249">
        <v>545</v>
      </c>
    </row>
    <row r="47" spans="1:11" x14ac:dyDescent="0.2">
      <c r="B47" s="350"/>
      <c r="C47" s="179" t="s">
        <v>42</v>
      </c>
      <c r="D47" s="258">
        <v>-8.5392655037708196E-2</v>
      </c>
      <c r="E47" s="41">
        <v>257.88965880185947</v>
      </c>
      <c r="F47" s="255">
        <v>236</v>
      </c>
    </row>
    <row r="48" spans="1:11" x14ac:dyDescent="0.2">
      <c r="B48" s="349"/>
      <c r="C48" s="9" t="s">
        <v>5</v>
      </c>
      <c r="D48" s="259">
        <v>-5.8760764771306317E-2</v>
      </c>
      <c r="E48" s="257">
        <f>E47+E46</f>
        <v>829.68599245680196</v>
      </c>
      <c r="F48" s="257">
        <f>F47+F46</f>
        <v>781</v>
      </c>
    </row>
    <row r="49" spans="2:12" x14ac:dyDescent="0.2">
      <c r="B49" s="351" t="s">
        <v>5</v>
      </c>
      <c r="C49" s="179" t="s">
        <v>40</v>
      </c>
      <c r="D49" s="258">
        <v>3.1054980965584678E-2</v>
      </c>
      <c r="E49" s="4">
        <f>E46+E43+E40+E37</f>
        <v>7723.1846050553513</v>
      </c>
      <c r="F49" s="4">
        <f>F46+F43+F40+F37</f>
        <v>8018</v>
      </c>
    </row>
    <row r="50" spans="2:12" x14ac:dyDescent="0.2">
      <c r="B50" s="352"/>
      <c r="C50" s="179" t="s">
        <v>42</v>
      </c>
      <c r="D50" s="258">
        <v>5.7767569695764021E-2</v>
      </c>
      <c r="E50" s="4">
        <f t="shared" ref="E50:F51" si="0">E47+E44+E41+E38</f>
        <v>2631.742829576353</v>
      </c>
      <c r="F50" s="4">
        <f t="shared" si="0"/>
        <v>2715</v>
      </c>
    </row>
    <row r="51" spans="2:12" x14ac:dyDescent="0.2">
      <c r="B51" s="352"/>
      <c r="C51" s="180" t="s">
        <v>5</v>
      </c>
      <c r="D51" s="260">
        <v>3.6525040513033513E-2</v>
      </c>
      <c r="E51" s="256">
        <f t="shared" si="0"/>
        <v>10354.927434631703</v>
      </c>
      <c r="F51" s="256">
        <f t="shared" si="0"/>
        <v>10733</v>
      </c>
    </row>
    <row r="53" spans="2:12" ht="19.149999999999999" customHeight="1" x14ac:dyDescent="0.2">
      <c r="B53" s="335" t="s">
        <v>32</v>
      </c>
      <c r="C53" s="335"/>
      <c r="D53" s="335"/>
      <c r="E53" s="335"/>
      <c r="F53" s="335"/>
      <c r="G53" s="335"/>
      <c r="H53" s="335"/>
      <c r="I53" s="335"/>
      <c r="J53" s="335"/>
      <c r="K53" s="335"/>
      <c r="L53" s="335"/>
    </row>
    <row r="54" spans="2:12" x14ac:dyDescent="0.2"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</row>
    <row r="55" spans="2:12" x14ac:dyDescent="0.2">
      <c r="B55" s="319" t="s">
        <v>48</v>
      </c>
      <c r="C55" s="319"/>
      <c r="D55" s="319"/>
      <c r="E55" s="319"/>
      <c r="F55" s="319"/>
      <c r="G55" s="319"/>
      <c r="H55" s="319"/>
      <c r="I55" s="319"/>
      <c r="J55" s="319"/>
      <c r="K55" s="319"/>
      <c r="L55" s="319"/>
    </row>
    <row r="56" spans="2:12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</row>
    <row r="57" spans="2:12" x14ac:dyDescent="0.2">
      <c r="B57" s="301" t="s">
        <v>77</v>
      </c>
      <c r="C57" s="301"/>
      <c r="D57" s="301"/>
      <c r="E57" s="301"/>
      <c r="F57" s="301"/>
      <c r="G57" s="301"/>
      <c r="H57" s="302"/>
      <c r="I57" s="303"/>
      <c r="J57" s="234"/>
      <c r="K57" s="234"/>
      <c r="L57" s="234"/>
    </row>
  </sheetData>
  <mergeCells count="8">
    <mergeCell ref="B37:B39"/>
    <mergeCell ref="B40:B42"/>
    <mergeCell ref="B53:L53"/>
    <mergeCell ref="B55:L55"/>
    <mergeCell ref="B57:I57"/>
    <mergeCell ref="B43:B45"/>
    <mergeCell ref="B46:B48"/>
    <mergeCell ref="B49:B51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425C-EB2E-4DF6-8762-1CD32B4A050E}">
  <dimension ref="A1:P31"/>
  <sheetViews>
    <sheetView showGridLines="0" showRowColHeaders="0" zoomScaleNormal="100" workbookViewId="0"/>
  </sheetViews>
  <sheetFormatPr baseColWidth="10" defaultRowHeight="15" x14ac:dyDescent="0.25"/>
  <cols>
    <col min="1" max="1" width="5.28515625" customWidth="1"/>
    <col min="2" max="2" width="26" bestFit="1" customWidth="1"/>
    <col min="3" max="3" width="5.7109375" bestFit="1" customWidth="1"/>
    <col min="4" max="4" width="8.42578125" bestFit="1" customWidth="1"/>
    <col min="5" max="5" width="14.28515625" bestFit="1" customWidth="1"/>
  </cols>
  <sheetData>
    <row r="1" spans="1:15" x14ac:dyDescent="0.2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x14ac:dyDescent="0.25">
      <c r="A2" s="227"/>
      <c r="B2" s="1" t="s">
        <v>96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x14ac:dyDescent="0.25">
      <c r="A3" s="227"/>
      <c r="B3" s="227" t="s">
        <v>41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5" x14ac:dyDescent="0.25">
      <c r="A4" s="227"/>
      <c r="B4" s="1" t="s">
        <v>73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</row>
    <row r="5" spans="1:15" x14ac:dyDescent="0.25">
      <c r="A5" s="227"/>
      <c r="B5" s="227"/>
      <c r="C5" s="227"/>
      <c r="D5" s="7" t="s">
        <v>95</v>
      </c>
      <c r="E5" s="7"/>
      <c r="F5" s="227"/>
      <c r="G5" s="227"/>
      <c r="H5" s="227"/>
      <c r="I5" s="227"/>
      <c r="J5" s="227"/>
      <c r="K5" s="227"/>
      <c r="L5" s="227"/>
      <c r="M5" s="227"/>
      <c r="N5" s="227"/>
      <c r="O5" s="227"/>
    </row>
    <row r="6" spans="1:15" x14ac:dyDescent="0.25">
      <c r="A6" s="227"/>
      <c r="B6" s="343" t="s">
        <v>46</v>
      </c>
      <c r="C6" s="10" t="s">
        <v>49</v>
      </c>
      <c r="D6" s="11">
        <v>-2.4961980772973846E-2</v>
      </c>
      <c r="E6" s="13"/>
      <c r="F6" s="227"/>
      <c r="G6" s="227"/>
      <c r="H6" s="227"/>
      <c r="I6" s="227"/>
      <c r="J6" s="227"/>
      <c r="K6" s="227"/>
      <c r="L6" s="227"/>
      <c r="M6" s="227"/>
      <c r="N6" s="227"/>
      <c r="O6" s="227"/>
    </row>
    <row r="7" spans="1:15" x14ac:dyDescent="0.25">
      <c r="A7" s="227"/>
      <c r="B7" s="343"/>
      <c r="C7" s="227" t="s">
        <v>47</v>
      </c>
      <c r="D7" s="12">
        <v>3.904254668687912E-2</v>
      </c>
      <c r="E7" s="12"/>
      <c r="F7" s="227"/>
      <c r="G7" s="227"/>
      <c r="H7" s="227"/>
      <c r="I7" s="227"/>
      <c r="J7" s="227"/>
      <c r="K7" s="227"/>
      <c r="L7" s="227"/>
      <c r="M7" s="227"/>
      <c r="N7" s="227"/>
      <c r="O7" s="227"/>
    </row>
    <row r="8" spans="1:15" x14ac:dyDescent="0.25">
      <c r="A8" s="227"/>
      <c r="B8" s="343" t="s">
        <v>44</v>
      </c>
      <c r="C8" s="1" t="s">
        <v>49</v>
      </c>
      <c r="D8" s="11">
        <v>1.7307736623015213E-2</v>
      </c>
      <c r="E8" s="13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5" x14ac:dyDescent="0.25">
      <c r="A9" s="227"/>
      <c r="B9" s="343"/>
      <c r="C9" s="227" t="s">
        <v>47</v>
      </c>
      <c r="D9" s="13">
        <v>9.036878280313787E-2</v>
      </c>
      <c r="E9" s="12"/>
      <c r="F9" s="227"/>
      <c r="G9" s="227"/>
      <c r="H9" s="227"/>
      <c r="I9" s="227"/>
      <c r="J9" s="227"/>
      <c r="K9" s="227"/>
      <c r="L9" s="227"/>
      <c r="M9" s="227"/>
      <c r="N9" s="227"/>
      <c r="O9" s="227"/>
    </row>
    <row r="10" spans="1:15" x14ac:dyDescent="0.25">
      <c r="A10" s="227"/>
      <c r="B10" s="348" t="s">
        <v>34</v>
      </c>
      <c r="C10" s="1" t="s">
        <v>49</v>
      </c>
      <c r="D10" s="14">
        <v>5.9973125539203309E-4</v>
      </c>
      <c r="E10" s="13"/>
      <c r="F10" s="227"/>
      <c r="G10" s="227"/>
      <c r="H10" s="227"/>
      <c r="I10" s="227"/>
      <c r="J10" s="227"/>
      <c r="K10" s="227"/>
      <c r="L10" s="227"/>
      <c r="M10" s="227"/>
      <c r="N10" s="227"/>
      <c r="O10" s="227"/>
    </row>
    <row r="11" spans="1:15" x14ac:dyDescent="0.25">
      <c r="A11" s="227"/>
      <c r="B11" s="348"/>
      <c r="C11" s="227" t="s">
        <v>47</v>
      </c>
      <c r="D11" s="13">
        <v>-7.5485796160984497E-3</v>
      </c>
      <c r="E11" s="12"/>
      <c r="F11" s="227"/>
      <c r="G11" s="227"/>
      <c r="H11" s="227"/>
      <c r="I11" s="227"/>
      <c r="J11" s="227"/>
      <c r="K11" s="227"/>
      <c r="L11" s="227"/>
      <c r="M11" s="227"/>
      <c r="N11" s="227"/>
      <c r="O11" s="227"/>
    </row>
    <row r="12" spans="1:15" x14ac:dyDescent="0.25">
      <c r="A12" s="227"/>
      <c r="B12" s="348" t="s">
        <v>4</v>
      </c>
      <c r="C12" s="1" t="s">
        <v>49</v>
      </c>
      <c r="D12" s="14">
        <v>-6.5255341043950477E-3</v>
      </c>
      <c r="E12" s="13"/>
      <c r="F12" s="227"/>
      <c r="G12" s="227"/>
      <c r="H12" s="227"/>
      <c r="I12" s="227"/>
      <c r="J12" s="227"/>
      <c r="K12" s="227"/>
      <c r="L12" s="227"/>
      <c r="M12" s="227"/>
      <c r="N12" s="227"/>
      <c r="O12" s="227"/>
    </row>
    <row r="13" spans="1:15" x14ac:dyDescent="0.25">
      <c r="A13" s="227"/>
      <c r="B13" s="348"/>
      <c r="C13" s="227" t="s">
        <v>47</v>
      </c>
      <c r="D13" s="13">
        <v>-5.8760764771306317E-2</v>
      </c>
      <c r="E13" s="12"/>
      <c r="F13" s="227"/>
      <c r="G13" s="227"/>
      <c r="H13" s="227"/>
      <c r="I13" s="227"/>
      <c r="J13" s="227"/>
      <c r="K13" s="227"/>
      <c r="L13" s="227"/>
      <c r="M13" s="227"/>
      <c r="N13" s="227"/>
      <c r="O13" s="227"/>
    </row>
    <row r="14" spans="1:15" x14ac:dyDescent="0.25">
      <c r="A14" s="227"/>
      <c r="B14" s="348" t="s">
        <v>5</v>
      </c>
      <c r="C14" s="10" t="s">
        <v>49</v>
      </c>
      <c r="D14" s="14">
        <v>-6.7285300943491499E-3</v>
      </c>
      <c r="E14" s="13"/>
      <c r="F14" s="227"/>
      <c r="G14" s="227"/>
      <c r="H14" s="227"/>
      <c r="I14" s="227"/>
      <c r="J14" s="227"/>
      <c r="K14" s="227"/>
      <c r="L14" s="227"/>
      <c r="M14" s="227"/>
      <c r="N14" s="227"/>
      <c r="O14" s="227"/>
    </row>
    <row r="15" spans="1:15" x14ac:dyDescent="0.25">
      <c r="A15" s="227"/>
      <c r="B15" s="348"/>
      <c r="C15" s="227" t="s">
        <v>47</v>
      </c>
      <c r="D15" s="13">
        <v>3.6525040513033513E-2</v>
      </c>
      <c r="E15" s="12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5" x14ac:dyDescent="0.25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</row>
    <row r="17" spans="1:16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</row>
    <row r="18" spans="1:16" x14ac:dyDescent="0.25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</row>
    <row r="19" spans="1:16" x14ac:dyDescent="0.25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</row>
    <row r="20" spans="1:16" x14ac:dyDescent="0.25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</row>
    <row r="21" spans="1:16" x14ac:dyDescent="0.25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</row>
    <row r="22" spans="1:16" x14ac:dyDescent="0.25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6" x14ac:dyDescent="0.25">
      <c r="A23" s="227"/>
      <c r="B23" s="227"/>
      <c r="C23" s="227"/>
      <c r="D23" s="227"/>
      <c r="E23" s="6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6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</row>
    <row r="25" spans="1:16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</row>
    <row r="26" spans="1:16" ht="21.6" customHeight="1" x14ac:dyDescent="0.25">
      <c r="A26" s="227"/>
      <c r="B26" s="227"/>
      <c r="C26" s="227"/>
      <c r="D26" s="227"/>
      <c r="E26" s="227"/>
      <c r="F26" s="335" t="s">
        <v>32</v>
      </c>
      <c r="G26" s="335"/>
      <c r="H26" s="335"/>
      <c r="I26" s="335"/>
      <c r="J26" s="335"/>
      <c r="K26" s="335"/>
      <c r="L26" s="335"/>
      <c r="M26" s="335"/>
      <c r="N26" s="335"/>
      <c r="O26" s="335"/>
      <c r="P26" s="335"/>
    </row>
    <row r="27" spans="1:16" x14ac:dyDescent="0.25">
      <c r="A27" s="227"/>
      <c r="B27" s="227"/>
      <c r="C27" s="227"/>
      <c r="D27" s="227"/>
      <c r="E27" s="227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</row>
    <row r="28" spans="1:16" x14ac:dyDescent="0.25">
      <c r="A28" s="227"/>
      <c r="B28" s="227"/>
      <c r="C28" s="227"/>
      <c r="D28" s="227"/>
      <c r="E28" s="227"/>
      <c r="F28" s="319" t="s">
        <v>48</v>
      </c>
      <c r="G28" s="319"/>
      <c r="H28" s="319"/>
      <c r="I28" s="319"/>
      <c r="J28" s="319"/>
      <c r="K28" s="319"/>
      <c r="L28" s="319"/>
      <c r="M28" s="319"/>
      <c r="N28" s="319"/>
      <c r="O28" s="319"/>
      <c r="P28" s="319"/>
    </row>
    <row r="29" spans="1:16" x14ac:dyDescent="0.25">
      <c r="A29" s="227"/>
      <c r="B29" s="227"/>
      <c r="C29" s="227"/>
      <c r="D29" s="227"/>
      <c r="E29" s="227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</row>
    <row r="30" spans="1:16" x14ac:dyDescent="0.25">
      <c r="A30" s="227"/>
      <c r="B30" s="227"/>
      <c r="C30" s="227"/>
      <c r="D30" s="227"/>
      <c r="E30" s="227"/>
      <c r="F30" s="301" t="s">
        <v>77</v>
      </c>
      <c r="G30" s="301"/>
      <c r="H30" s="301"/>
      <c r="I30" s="301"/>
      <c r="J30" s="301"/>
      <c r="K30" s="301"/>
      <c r="L30" s="302"/>
      <c r="M30" s="303"/>
      <c r="N30" s="234"/>
      <c r="O30" s="234"/>
      <c r="P30" s="234"/>
    </row>
    <row r="31" spans="1:16" x14ac:dyDescent="0.2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</row>
  </sheetData>
  <mergeCells count="8">
    <mergeCell ref="F26:P26"/>
    <mergeCell ref="F28:P28"/>
    <mergeCell ref="F30:M30"/>
    <mergeCell ref="B6:B7"/>
    <mergeCell ref="B8:B9"/>
    <mergeCell ref="B10:B11"/>
    <mergeCell ref="B12:B13"/>
    <mergeCell ref="B14:B15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Tableau 1</vt:lpstr>
      <vt:lpstr>Tableau 2</vt:lpstr>
      <vt:lpstr>Tableau 3</vt:lpstr>
      <vt:lpstr>Graphique 1</vt:lpstr>
      <vt:lpstr>Graphique 2</vt:lpstr>
      <vt:lpstr>Graphique 3</vt:lpstr>
      <vt:lpstr>Graphique 4</vt:lpstr>
      <vt:lpstr>Graphique 5</vt:lpstr>
      <vt:lpstr>Tableau et carte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BUNEL Catherine</dc:creator>
  <cp:lastModifiedBy>BREIDT Laura</cp:lastModifiedBy>
  <dcterms:created xsi:type="dcterms:W3CDTF">2023-12-04T13:40:32Z</dcterms:created>
  <dcterms:modified xsi:type="dcterms:W3CDTF">2025-06-24T08:55:24Z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2024-11-28T16:45:51Z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2d34f39c-5444-4449-9850-52c50ceec96b</vt:lpwstr>
  </property>
  <property fmtid="{D5CDD505-2E9C-101B-9397-08002B2CF9AE}" pid="8" name="MSIP_Label_37f782e2-1048-4ae6-8561-ea50d7047004_ContentBits">
    <vt:lpwstr>2</vt:lpwstr>
  </property>
</Properties>
</file>